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989" activeTab="1"/>
  </bookViews>
  <sheets>
    <sheet name="Team Declaration" sheetId="1" r:id="rId1"/>
    <sheet name="Results" sheetId="2" r:id="rId2"/>
    <sheet name="Non-Scorers" sheetId="3" r:id="rId3"/>
    <sheet name="N-S Results" sheetId="4" r:id="rId4"/>
    <sheet name="Onward Results" sheetId="5" r:id="rId5"/>
  </sheets>
  <definedNames>
    <definedName name="_xlnm._FilterDatabase" localSheetId="4" hidden="1">'Onward Results'!$A$1:$N$353</definedName>
    <definedName name="_xlnm.Print_Area" localSheetId="4">'Onward Results'!$B$1:$F$352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9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3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<sst xmlns="http://schemas.openxmlformats.org/spreadsheetml/2006/main" count="671" uniqueCount="243">
  <si>
    <t>Sussex Vets League</t>
  </si>
  <si>
    <t>Enter Track &gt;</t>
  </si>
  <si>
    <t>Eastbourne</t>
  </si>
  <si>
    <t>Enter Date &gt;</t>
  </si>
  <si>
    <t>25.4.18</t>
  </si>
  <si>
    <t>Arena 80</t>
  </si>
  <si>
    <t>Brighton &amp; Hove AC</t>
  </si>
  <si>
    <t>Crawley AC</t>
  </si>
  <si>
    <t>Eastbourne Rovers AC</t>
  </si>
  <si>
    <t>Hastings AC</t>
  </si>
  <si>
    <t>Haywards Heath &amp; Lewes</t>
  </si>
  <si>
    <t xml:space="preserve">Worthing 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</si>
  <si>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</si>
  <si>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</si>
  <si>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</si>
  <si>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</si>
  <si>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</si>
  <si>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</si>
  <si>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</si>
  <si>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</si>
  <si>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</si>
  <si>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</si>
  <si>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</si>
  <si>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</si>
  <si>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</si>
  <si>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</si>
  <si>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Men</t>
  </si>
  <si>
    <t>50+</t>
  </si>
  <si>
    <t>60+</t>
  </si>
  <si>
    <t>High Jump</t>
  </si>
  <si>
    <t>Richard McGregor</t>
  </si>
  <si>
    <t>Dave Roberts</t>
  </si>
  <si>
    <t>Grant Sterling</t>
  </si>
  <si>
    <t>John Morgan</t>
  </si>
  <si>
    <t>Hammer</t>
  </si>
  <si>
    <t>Bob Sumsion</t>
  </si>
  <si>
    <t>Mike Bale</t>
  </si>
  <si>
    <t>Mark Gibbs</t>
  </si>
  <si>
    <t>Triple Jump</t>
  </si>
  <si>
    <t>Javelin</t>
  </si>
  <si>
    <t>Shawn Buck</t>
  </si>
  <si>
    <t>Tim Popkin</t>
  </si>
  <si>
    <t>100 metres</t>
  </si>
  <si>
    <t>David Spencer</t>
  </si>
  <si>
    <t>Dan Ellis</t>
  </si>
  <si>
    <t>Graham Purdye</t>
  </si>
  <si>
    <t>Barry Morris</t>
  </si>
  <si>
    <t>Russell Whiting</t>
  </si>
  <si>
    <t>1500 metres</t>
  </si>
  <si>
    <t>Joe Ashley</t>
  </si>
  <si>
    <t>Jon Bowditch</t>
  </si>
  <si>
    <t>Paul Gasson</t>
  </si>
  <si>
    <t>Shaun Billing</t>
  </si>
  <si>
    <t>Mike Ellis-Martin</t>
  </si>
  <si>
    <t>Mark Halls</t>
  </si>
  <si>
    <t>Paul Mealling</t>
  </si>
  <si>
    <t>Simon Haddon</t>
  </si>
  <si>
    <t>Alan Rolfe</t>
  </si>
  <si>
    <t>Colin Bennett</t>
  </si>
  <si>
    <t>Jonathan Burrell</t>
  </si>
  <si>
    <t>400 metres</t>
  </si>
  <si>
    <t>Dave Rogers</t>
  </si>
  <si>
    <t>Nigel Duckworth</t>
  </si>
  <si>
    <t>1000m Walk</t>
  </si>
  <si>
    <t>Richard Moore</t>
  </si>
  <si>
    <t>4x100 Relay</t>
  </si>
  <si>
    <t>Dan Vaughan</t>
  </si>
  <si>
    <t>Teo van Well</t>
  </si>
  <si>
    <t>Worthing.</t>
  </si>
  <si>
    <t>L</t>
  </si>
  <si>
    <t>LL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</si>
  <si>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</si>
  <si>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</si>
  <si>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</si>
  <si>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</si>
  <si>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</si>
  <si>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</si>
  <si>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</si>
  <si>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</si>
  <si>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</si>
  <si>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</si>
  <si>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</si>
  <si>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</si>
  <si>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Women</t>
  </si>
  <si>
    <t>Stefanie Dornbusch</t>
  </si>
  <si>
    <t>Judith Carder</t>
  </si>
  <si>
    <t>Jackie Lane</t>
  </si>
  <si>
    <t>Helen Diack</t>
  </si>
  <si>
    <t>Shot</t>
  </si>
  <si>
    <t>Sarah Hewitt</t>
  </si>
  <si>
    <t>Tracey Brockbank</t>
  </si>
  <si>
    <t>Felicity Webster</t>
  </si>
  <si>
    <t>Angela Morgan</t>
  </si>
  <si>
    <t>Sally Norris</t>
  </si>
  <si>
    <t>Jenny Denyer</t>
  </si>
  <si>
    <t>Jo Wilding</t>
  </si>
  <si>
    <t>Lesley Parsons</t>
  </si>
  <si>
    <t>Helen Truman</t>
  </si>
  <si>
    <t>Julie Chicken</t>
  </si>
  <si>
    <t>Sue Keen</t>
  </si>
  <si>
    <t>Abigail Redd</t>
  </si>
  <si>
    <t>Andrea Ingram</t>
  </si>
  <si>
    <t>Maria Birch</t>
  </si>
  <si>
    <t>Jo Renshaw</t>
  </si>
  <si>
    <t>Alissa Ellis</t>
  </si>
  <si>
    <t>Anne  Miners</t>
  </si>
  <si>
    <t>Caroline Wood</t>
  </si>
  <si>
    <t>Camilla Bishop</t>
  </si>
  <si>
    <t>Manjula Moon</t>
  </si>
  <si>
    <t>Elaine Everitt</t>
  </si>
  <si>
    <t>Karin Divall</t>
  </si>
  <si>
    <t>1000m walk</t>
  </si>
  <si>
    <t>Paula Blackledge</t>
  </si>
  <si>
    <t>Melanie Anning</t>
  </si>
  <si>
    <t>Anne Miners</t>
  </si>
  <si>
    <t>A80</t>
  </si>
  <si>
    <t>B&amp;H</t>
  </si>
  <si>
    <t>CAC</t>
  </si>
  <si>
    <t>ERAC</t>
  </si>
  <si>
    <t>HAC</t>
  </si>
  <si>
    <t>HHH</t>
  </si>
  <si>
    <t>WDC</t>
  </si>
  <si>
    <t>A - AA - 10 - 8</t>
  </si>
  <si>
    <t>L - LL - 20 - 30</t>
  </si>
  <si>
    <t>B - BB - 11 - 1</t>
  </si>
  <si>
    <t>C - CC - 21 - 31</t>
  </si>
  <si>
    <t>H - HH - 15 - 5</t>
  </si>
  <si>
    <t>F - FF - 28 - 38</t>
  </si>
  <si>
    <t>E - EE - 14 - 4</t>
  </si>
  <si>
    <t>D - DD - 24 - 34</t>
  </si>
  <si>
    <t>M - MM - 16 - 6</t>
  </si>
  <si>
    <t>T - TT - 26 - 36</t>
  </si>
  <si>
    <t>G - GG - 17 - 7</t>
  </si>
  <si>
    <t>K - KK - 27 - 37</t>
  </si>
  <si>
    <t>Worthing &amp; Steyning</t>
  </si>
  <si>
    <t>W - WW - 12 - 2</t>
  </si>
  <si>
    <t>X - XX - 22 - 32</t>
  </si>
  <si>
    <t>Field</t>
  </si>
  <si>
    <t>Track</t>
  </si>
  <si>
    <t>4.28.0</t>
  </si>
  <si>
    <t>4.59.0</t>
  </si>
  <si>
    <t>5.02.2</t>
  </si>
  <si>
    <t>4.50.6</t>
  </si>
  <si>
    <t>5.51.2</t>
  </si>
  <si>
    <t>5.03.2</t>
  </si>
  <si>
    <t>5.05.8</t>
  </si>
  <si>
    <t>5.30.7</t>
  </si>
  <si>
    <t>5.46.6</t>
  </si>
  <si>
    <t>5.42.8</t>
  </si>
  <si>
    <t>5.40.3</t>
  </si>
  <si>
    <t>7.13.6</t>
  </si>
  <si>
    <t>6.16.8</t>
  </si>
  <si>
    <t>7.28.9</t>
  </si>
  <si>
    <t>6.18.5</t>
  </si>
  <si>
    <t>7.04.3</t>
  </si>
  <si>
    <t>w12.0</t>
  </si>
  <si>
    <t>w13.3</t>
  </si>
  <si>
    <t>w12.5</t>
  </si>
  <si>
    <t>w14.7</t>
  </si>
  <si>
    <t>w15.2</t>
  </si>
  <si>
    <t>w13.7</t>
  </si>
  <si>
    <t>w13.2</t>
  </si>
  <si>
    <t>w13.8</t>
  </si>
  <si>
    <t>w14.1</t>
  </si>
  <si>
    <t>w15.9</t>
  </si>
  <si>
    <t>w17.8</t>
  </si>
  <si>
    <t>Final Scores</t>
  </si>
  <si>
    <t>Pos</t>
  </si>
  <si>
    <t>Pts</t>
  </si>
  <si>
    <t>5.40.9</t>
  </si>
  <si>
    <t>6.28.2</t>
  </si>
  <si>
    <t>5.39.8</t>
  </si>
  <si>
    <t>5.49.3</t>
  </si>
  <si>
    <t>6.20.8</t>
  </si>
  <si>
    <t>6.12.3</t>
  </si>
  <si>
    <t>6.41.8</t>
  </si>
  <si>
    <t>5.32.0</t>
  </si>
  <si>
    <t>5.54.8</t>
  </si>
  <si>
    <t>5.58.4</t>
  </si>
  <si>
    <t>5.36.8</t>
  </si>
  <si>
    <t>6.33.8</t>
  </si>
  <si>
    <t>6.10.2</t>
  </si>
  <si>
    <t>6.29.8</t>
  </si>
  <si>
    <t>6.45.4</t>
  </si>
  <si>
    <t>6.54.0</t>
  </si>
  <si>
    <t>7.03.2</t>
  </si>
  <si>
    <t>7.51.3</t>
  </si>
  <si>
    <t>7.31.6</t>
  </si>
  <si>
    <t>1.51.3</t>
  </si>
  <si>
    <t>w14.3</t>
  </si>
  <si>
    <t>w14.4</t>
  </si>
  <si>
    <t>w15.3</t>
  </si>
  <si>
    <t>w16.3</t>
  </si>
  <si>
    <t>w17.9</t>
  </si>
  <si>
    <t>w19.7</t>
  </si>
  <si>
    <t>Alissa Ellis, Elaine Everitt, Helen Truman, Sue Keen</t>
  </si>
  <si>
    <t>w15.0</t>
  </si>
  <si>
    <t>w16.8</t>
  </si>
  <si>
    <t>w17.7</t>
  </si>
  <si>
    <t>w19.2</t>
  </si>
  <si>
    <t>w19.5</t>
  </si>
  <si>
    <t>w20.9</t>
  </si>
  <si>
    <t>N/S No.</t>
  </si>
  <si>
    <t>Name</t>
  </si>
  <si>
    <t>Club</t>
  </si>
  <si>
    <t>Age Group</t>
  </si>
  <si>
    <t>Events</t>
  </si>
  <si>
    <t>Sam Bennett</t>
  </si>
  <si>
    <t>V35</t>
  </si>
  <si>
    <t>David Robinson</t>
  </si>
  <si>
    <t>Tristan Sharp</t>
  </si>
  <si>
    <t>Oliver Hopkins</t>
  </si>
  <si>
    <t>Lewes</t>
  </si>
  <si>
    <t>U20</t>
  </si>
  <si>
    <t>Lewis Burr</t>
  </si>
  <si>
    <t>Tonbridge</t>
  </si>
  <si>
    <t>U11</t>
  </si>
  <si>
    <t>V50</t>
  </si>
  <si>
    <t>100m</t>
  </si>
  <si>
    <t>V70</t>
  </si>
  <si>
    <t>HT</t>
  </si>
  <si>
    <t>Hail</t>
  </si>
  <si>
    <t>Pat Apantaku</t>
  </si>
  <si>
    <t>Blackheath</t>
  </si>
  <si>
    <t>TJ</t>
  </si>
  <si>
    <t xml:space="preserve">Arena 80  Non-Scoring </t>
  </si>
  <si>
    <t>4x1 Relay</t>
  </si>
  <si>
    <t>Guest Unknown</t>
  </si>
  <si>
    <t>Event</t>
  </si>
  <si>
    <t>Performance</t>
  </si>
  <si>
    <t>4.38.2</t>
  </si>
  <si>
    <t>6.27.0</t>
  </si>
  <si>
    <t>1500 m</t>
  </si>
  <si>
    <t>4.52.2</t>
  </si>
  <si>
    <t>5.01.0</t>
  </si>
  <si>
    <t>5.20.8</t>
  </si>
  <si>
    <t xml:space="preserve">4x100m </t>
  </si>
  <si>
    <t>Arena 80 'B' Team</t>
  </si>
  <si>
    <t>Guest unknown</t>
  </si>
  <si>
    <t>Waste</t>
  </si>
  <si>
    <t>Pos.</t>
  </si>
  <si>
    <t>Team</t>
  </si>
  <si>
    <t>Score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</si>
</sst>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0.0"/>
  </numFmts>
  <fonts count="65">
    <font>
      <sz val="10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25"/>
      <name val="Arial"/>
      <family val="2"/>
    </font>
    <font>
      <sz val="10"/>
      <color indexed="20"/>
      <name val="Arial"/>
      <family val="2"/>
    </font>
    <font>
      <i/>
      <sz val="8"/>
      <color indexed="14"/>
      <name val="Arial"/>
      <family val="2"/>
    </font>
    <font>
      <sz val="10"/>
      <color indexed="30"/>
      <name val="Arial"/>
      <family val="2"/>
    </font>
    <font>
      <sz val="9"/>
      <color indexed="8"/>
      <name val="Tahoma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20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10"/>
      <color indexed="53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55" applyProtection="1">
      <alignment/>
      <protection locked="0"/>
    </xf>
    <xf numFmtId="0" fontId="1" fillId="33" borderId="0" xfId="55" applyFont="1" applyFill="1" applyBorder="1" applyAlignment="1" applyProtection="1">
      <alignment vertical="center"/>
      <protection locked="0"/>
    </xf>
    <xf numFmtId="0" fontId="2" fillId="33" borderId="0" xfId="55" applyFont="1" applyFill="1" applyBorder="1" applyAlignment="1" applyProtection="1">
      <alignment horizontal="right" vertical="center"/>
      <protection locked="0"/>
    </xf>
    <xf numFmtId="164" fontId="1" fillId="33" borderId="0" xfId="55" applyNumberFormat="1" applyFont="1" applyFill="1" applyBorder="1" applyAlignment="1" applyProtection="1">
      <alignment vertical="center"/>
      <protection locked="0"/>
    </xf>
    <xf numFmtId="164" fontId="1" fillId="33" borderId="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ill="1" applyProtection="1">
      <alignment/>
      <protection locked="0"/>
    </xf>
    <xf numFmtId="0" fontId="3" fillId="33" borderId="0" xfId="55" applyFont="1" applyFill="1" applyProtection="1">
      <alignment/>
      <protection locked="0"/>
    </xf>
    <xf numFmtId="0" fontId="4" fillId="33" borderId="0" xfId="55" applyFont="1" applyFill="1" applyProtection="1">
      <alignment/>
      <protection locked="0"/>
    </xf>
    <xf numFmtId="0" fontId="3" fillId="0" borderId="0" xfId="55" applyFont="1" applyProtection="1">
      <alignment/>
      <protection locked="0"/>
    </xf>
    <xf numFmtId="0" fontId="5" fillId="33" borderId="10" xfId="55" applyFont="1" applyFill="1" applyBorder="1" applyAlignment="1" applyProtection="1">
      <alignment horizontal="center"/>
      <protection locked="0"/>
    </xf>
    <xf numFmtId="0" fontId="5" fillId="33" borderId="11" xfId="55" applyFont="1" applyFill="1" applyBorder="1" applyAlignment="1" applyProtection="1">
      <alignment horizontal="center"/>
      <protection locked="0"/>
    </xf>
    <xf numFmtId="0" fontId="5" fillId="33" borderId="12" xfId="55" applyFont="1" applyFill="1" applyBorder="1" applyAlignment="1" applyProtection="1">
      <alignment horizont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4" xfId="55" applyFont="1" applyFill="1" applyBorder="1" applyAlignment="1" applyProtection="1">
      <alignment horizontal="center"/>
      <protection locked="0"/>
    </xf>
    <xf numFmtId="0" fontId="3" fillId="0" borderId="15" xfId="55" applyFont="1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7" xfId="55" applyFont="1" applyFill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0" borderId="17" xfId="55" applyFont="1" applyFill="1" applyBorder="1" applyProtection="1">
      <alignment/>
      <protection locked="0"/>
    </xf>
    <xf numFmtId="0" fontId="3" fillId="0" borderId="18" xfId="55" applyFont="1" applyFill="1" applyBorder="1" applyProtection="1">
      <alignment/>
      <protection locked="0"/>
    </xf>
    <xf numFmtId="0" fontId="3" fillId="0" borderId="19" xfId="55" applyFont="1" applyBorder="1" applyProtection="1">
      <alignment/>
      <protection locked="0"/>
    </xf>
    <xf numFmtId="0" fontId="3" fillId="0" borderId="20" xfId="55" applyFont="1" applyBorder="1" applyProtection="1">
      <alignment/>
      <protection locked="0"/>
    </xf>
    <xf numFmtId="0" fontId="3" fillId="33" borderId="21" xfId="55" applyFont="1" applyFill="1" applyBorder="1" applyProtection="1">
      <alignment/>
      <protection locked="0"/>
    </xf>
    <xf numFmtId="0" fontId="3" fillId="33" borderId="20" xfId="55" applyFont="1" applyFill="1" applyBorder="1" applyProtection="1">
      <alignment/>
      <protection locked="0"/>
    </xf>
    <xf numFmtId="0" fontId="3" fillId="0" borderId="21" xfId="55" applyFont="1" applyBorder="1" applyProtection="1">
      <alignment/>
      <protection locked="0"/>
    </xf>
    <xf numFmtId="0" fontId="3" fillId="33" borderId="22" xfId="55" applyFont="1" applyFill="1" applyBorder="1" applyProtection="1">
      <alignment/>
      <protection locked="0"/>
    </xf>
    <xf numFmtId="0" fontId="3" fillId="33" borderId="0" xfId="55" applyFont="1" applyFill="1" applyBorder="1" applyProtection="1">
      <alignment/>
      <protection locked="0"/>
    </xf>
    <xf numFmtId="0" fontId="3" fillId="33" borderId="23" xfId="55" applyFont="1" applyFill="1" applyBorder="1" applyProtection="1">
      <alignment/>
      <protection locked="0"/>
    </xf>
    <xf numFmtId="0" fontId="3" fillId="0" borderId="24" xfId="55" applyFont="1" applyBorder="1" applyProtection="1">
      <alignment/>
      <protection locked="0"/>
    </xf>
    <xf numFmtId="0" fontId="3" fillId="0" borderId="25" xfId="55" applyFont="1" applyBorder="1" applyProtection="1">
      <alignment/>
      <protection locked="0"/>
    </xf>
    <xf numFmtId="0" fontId="3" fillId="33" borderId="26" xfId="55" applyFont="1" applyFill="1" applyBorder="1" applyProtection="1">
      <alignment/>
      <protection locked="0"/>
    </xf>
    <xf numFmtId="0" fontId="3" fillId="33" borderId="25" xfId="55" applyFont="1" applyFill="1" applyBorder="1" applyProtection="1">
      <alignment/>
      <protection locked="0"/>
    </xf>
    <xf numFmtId="0" fontId="3" fillId="0" borderId="26" xfId="55" applyFont="1" applyBorder="1" applyProtection="1">
      <alignment/>
      <protection locked="0"/>
    </xf>
    <xf numFmtId="0" fontId="3" fillId="0" borderId="26" xfId="55" applyFont="1" applyFill="1" applyBorder="1" applyProtection="1">
      <alignment/>
      <protection locked="0"/>
    </xf>
    <xf numFmtId="0" fontId="3" fillId="0" borderId="27" xfId="55" applyFont="1" applyFill="1" applyBorder="1" applyProtection="1">
      <alignment/>
      <protection locked="0"/>
    </xf>
    <xf numFmtId="0" fontId="3" fillId="0" borderId="22" xfId="55" applyFont="1" applyBorder="1" applyProtection="1">
      <alignment/>
      <protection locked="0"/>
    </xf>
    <xf numFmtId="4" fontId="3" fillId="33" borderId="0" xfId="55" applyNumberFormat="1" applyFont="1" applyFill="1" applyProtection="1">
      <alignment/>
      <protection locked="0"/>
    </xf>
    <xf numFmtId="0" fontId="3" fillId="0" borderId="28" xfId="55" applyFont="1" applyBorder="1" applyProtection="1">
      <alignment/>
      <protection locked="0"/>
    </xf>
    <xf numFmtId="0" fontId="3" fillId="0" borderId="29" xfId="55" applyFont="1" applyBorder="1" applyProtection="1">
      <alignment/>
      <protection locked="0"/>
    </xf>
    <xf numFmtId="0" fontId="6" fillId="33" borderId="30" xfId="55" applyFont="1" applyFill="1" applyBorder="1" applyProtection="1">
      <alignment/>
      <protection locked="0"/>
    </xf>
    <xf numFmtId="0" fontId="3" fillId="33" borderId="29" xfId="55" applyFont="1" applyFill="1" applyBorder="1" applyProtection="1">
      <alignment/>
      <protection locked="0"/>
    </xf>
    <xf numFmtId="0" fontId="3" fillId="33" borderId="30" xfId="55" applyFont="1" applyFill="1" applyBorder="1" applyProtection="1">
      <alignment/>
      <protection locked="0"/>
    </xf>
    <xf numFmtId="0" fontId="3" fillId="33" borderId="31" xfId="55" applyFont="1" applyFill="1" applyBorder="1" applyProtection="1">
      <alignment/>
      <protection locked="0"/>
    </xf>
    <xf numFmtId="0" fontId="0" fillId="33" borderId="0" xfId="55" applyFill="1" applyBorder="1" applyProtection="1">
      <alignment/>
      <protection locked="0"/>
    </xf>
    <xf numFmtId="0" fontId="0" fillId="33" borderId="23" xfId="55" applyFill="1" applyBorder="1" applyProtection="1">
      <alignment/>
      <protection/>
    </xf>
    <xf numFmtId="0" fontId="7" fillId="33" borderId="0" xfId="55" applyFont="1" applyFill="1" applyProtection="1">
      <alignment/>
      <protection locked="0"/>
    </xf>
    <xf numFmtId="0" fontId="8" fillId="33" borderId="0" xfId="55" applyFont="1" applyFill="1" applyProtection="1">
      <alignment/>
      <protection locked="0"/>
    </xf>
    <xf numFmtId="0" fontId="7" fillId="0" borderId="0" xfId="55" applyFont="1" applyProtection="1">
      <alignment/>
      <protection locked="0"/>
    </xf>
    <xf numFmtId="0" fontId="9" fillId="33" borderId="10" xfId="55" applyFont="1" applyFill="1" applyBorder="1" applyAlignment="1" applyProtection="1">
      <alignment horizontal="center"/>
      <protection locked="0"/>
    </xf>
    <xf numFmtId="0" fontId="9" fillId="33" borderId="11" xfId="55" applyFont="1" applyFill="1" applyBorder="1" applyAlignment="1" applyProtection="1">
      <alignment horizontal="center"/>
      <protection locked="0"/>
    </xf>
    <xf numFmtId="0" fontId="9" fillId="33" borderId="12" xfId="55" applyFont="1" applyFill="1" applyBorder="1" applyAlignment="1" applyProtection="1">
      <alignment horizontal="center"/>
      <protection locked="0"/>
    </xf>
    <xf numFmtId="0" fontId="9" fillId="33" borderId="13" xfId="55" applyFont="1" applyFill="1" applyBorder="1" applyAlignment="1" applyProtection="1">
      <alignment horizontal="center"/>
      <protection locked="0"/>
    </xf>
    <xf numFmtId="0" fontId="9" fillId="33" borderId="14" xfId="55" applyFont="1" applyFill="1" applyBorder="1" applyAlignment="1" applyProtection="1">
      <alignment horizontal="center"/>
      <protection locked="0"/>
    </xf>
    <xf numFmtId="0" fontId="7" fillId="0" borderId="19" xfId="55" applyFont="1" applyBorder="1" applyProtection="1">
      <alignment/>
      <protection locked="0"/>
    </xf>
    <xf numFmtId="0" fontId="7" fillId="0" borderId="20" xfId="55" applyFont="1" applyBorder="1" applyProtection="1">
      <alignment/>
      <protection locked="0"/>
    </xf>
    <xf numFmtId="0" fontId="7" fillId="33" borderId="21" xfId="55" applyFont="1" applyFill="1" applyBorder="1" applyProtection="1">
      <alignment/>
      <protection locked="0"/>
    </xf>
    <xf numFmtId="0" fontId="7" fillId="33" borderId="20" xfId="55" applyFont="1" applyFill="1" applyBorder="1" applyProtection="1">
      <alignment/>
      <protection locked="0"/>
    </xf>
    <xf numFmtId="0" fontId="7" fillId="0" borderId="21" xfId="55" applyFont="1" applyBorder="1" applyProtection="1">
      <alignment/>
      <protection locked="0"/>
    </xf>
    <xf numFmtId="0" fontId="7" fillId="33" borderId="22" xfId="55" applyFont="1" applyFill="1" applyBorder="1" applyProtection="1">
      <alignment/>
      <protection locked="0"/>
    </xf>
    <xf numFmtId="0" fontId="7" fillId="0" borderId="21" xfId="55" applyFont="1" applyFill="1" applyBorder="1" applyProtection="1">
      <alignment/>
      <protection locked="0"/>
    </xf>
    <xf numFmtId="0" fontId="7" fillId="0" borderId="22" xfId="55" applyFont="1" applyFill="1" applyBorder="1" applyProtection="1">
      <alignment/>
      <protection locked="0"/>
    </xf>
    <xf numFmtId="0" fontId="7" fillId="33" borderId="0" xfId="55" applyFont="1" applyFill="1" applyBorder="1" applyProtection="1">
      <alignment/>
      <protection locked="0"/>
    </xf>
    <xf numFmtId="0" fontId="7" fillId="33" borderId="27" xfId="55" applyFont="1" applyFill="1" applyBorder="1" applyProtection="1">
      <alignment/>
      <protection locked="0"/>
    </xf>
    <xf numFmtId="0" fontId="7" fillId="0" borderId="24" xfId="55" applyFont="1" applyBorder="1" applyProtection="1">
      <alignment/>
      <protection locked="0"/>
    </xf>
    <xf numFmtId="0" fontId="7" fillId="0" borderId="25" xfId="55" applyFont="1" applyBorder="1" applyProtection="1">
      <alignment/>
      <protection locked="0"/>
    </xf>
    <xf numFmtId="0" fontId="7" fillId="33" borderId="26" xfId="55" applyFont="1" applyFill="1" applyBorder="1" applyProtection="1">
      <alignment/>
      <protection locked="0"/>
    </xf>
    <xf numFmtId="0" fontId="7" fillId="33" borderId="25" xfId="55" applyFont="1" applyFill="1" applyBorder="1" applyProtection="1">
      <alignment/>
      <protection locked="0"/>
    </xf>
    <xf numFmtId="0" fontId="7" fillId="0" borderId="26" xfId="55" applyFont="1" applyBorder="1" applyProtection="1">
      <alignment/>
      <protection locked="0"/>
    </xf>
    <xf numFmtId="0" fontId="7" fillId="0" borderId="26" xfId="55" applyFont="1" applyFill="1" applyBorder="1" applyProtection="1">
      <alignment/>
      <protection locked="0"/>
    </xf>
    <xf numFmtId="0" fontId="7" fillId="0" borderId="27" xfId="55" applyFont="1" applyFill="1" applyBorder="1" applyProtection="1">
      <alignment/>
      <protection locked="0"/>
    </xf>
    <xf numFmtId="0" fontId="7" fillId="0" borderId="22" xfId="55" applyFont="1" applyBorder="1" applyProtection="1">
      <alignment/>
      <protection locked="0"/>
    </xf>
    <xf numFmtId="0" fontId="10" fillId="0" borderId="19" xfId="55" applyFont="1" applyBorder="1" applyProtection="1">
      <alignment/>
      <protection locked="0"/>
    </xf>
    <xf numFmtId="3" fontId="11" fillId="34" borderId="0" xfId="55" applyNumberFormat="1" applyFont="1" applyFill="1" applyAlignment="1" applyProtection="1">
      <alignment horizontal="left"/>
      <protection locked="0"/>
    </xf>
    <xf numFmtId="0" fontId="12" fillId="0" borderId="20" xfId="55" applyFont="1" applyBorder="1" applyProtection="1">
      <alignment/>
      <protection locked="0"/>
    </xf>
    <xf numFmtId="0" fontId="7" fillId="0" borderId="28" xfId="55" applyFont="1" applyBorder="1" applyProtection="1">
      <alignment/>
      <protection locked="0"/>
    </xf>
    <xf numFmtId="0" fontId="7" fillId="0" borderId="29" xfId="55" applyFont="1" applyBorder="1" applyProtection="1">
      <alignment/>
      <protection locked="0"/>
    </xf>
    <xf numFmtId="0" fontId="13" fillId="33" borderId="30" xfId="55" applyFont="1" applyFill="1" applyBorder="1" applyProtection="1">
      <alignment/>
      <protection locked="0"/>
    </xf>
    <xf numFmtId="0" fontId="7" fillId="33" borderId="29" xfId="55" applyFont="1" applyFill="1" applyBorder="1" applyProtection="1">
      <alignment/>
      <protection locked="0"/>
    </xf>
    <xf numFmtId="0" fontId="7" fillId="33" borderId="30" xfId="55" applyFont="1" applyFill="1" applyBorder="1" applyProtection="1">
      <alignment/>
      <protection locked="0"/>
    </xf>
    <xf numFmtId="0" fontId="7" fillId="33" borderId="31" xfId="55" applyFont="1" applyFill="1" applyBorder="1" applyProtection="1">
      <alignment/>
      <protection locked="0"/>
    </xf>
    <xf numFmtId="0" fontId="14" fillId="33" borderId="15" xfId="0" applyFont="1" applyFill="1" applyBorder="1" applyAlignment="1" applyProtection="1">
      <alignment/>
      <protection locked="0"/>
    </xf>
    <xf numFmtId="0" fontId="14" fillId="33" borderId="32" xfId="55" applyFont="1" applyFill="1" applyBorder="1" applyAlignment="1" applyProtection="1">
      <alignment horizontal="center"/>
      <protection locked="0"/>
    </xf>
    <xf numFmtId="1" fontId="14" fillId="33" borderId="32" xfId="55" applyNumberFormat="1" applyFont="1" applyFill="1" applyBorder="1" applyAlignment="1" applyProtection="1">
      <alignment horizontal="center"/>
      <protection locked="0"/>
    </xf>
    <xf numFmtId="0" fontId="14" fillId="33" borderId="18" xfId="55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55" applyFont="1" applyFill="1" applyBorder="1" applyProtection="1">
      <alignment/>
      <protection locked="0"/>
    </xf>
    <xf numFmtId="1" fontId="7" fillId="33" borderId="32" xfId="55" applyNumberFormat="1" applyFont="1" applyFill="1" applyBorder="1" applyAlignment="1" applyProtection="1">
      <alignment horizontal="center"/>
      <protection locked="0"/>
    </xf>
    <xf numFmtId="0" fontId="7" fillId="33" borderId="18" xfId="55" applyFont="1" applyFill="1" applyBorder="1" applyAlignment="1" applyProtection="1">
      <alignment horizontal="center"/>
      <protection locked="0"/>
    </xf>
    <xf numFmtId="0" fontId="14" fillId="33" borderId="0" xfId="55" applyFont="1" applyFill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32" xfId="55" applyFont="1" applyFill="1" applyBorder="1" applyProtection="1">
      <alignment/>
      <protection locked="0"/>
    </xf>
    <xf numFmtId="1" fontId="0" fillId="33" borderId="32" xfId="55" applyNumberFormat="1" applyFont="1" applyFill="1" applyBorder="1" applyAlignment="1" applyProtection="1">
      <alignment horizontal="center"/>
      <protection locked="0"/>
    </xf>
    <xf numFmtId="0" fontId="0" fillId="33" borderId="18" xfId="55" applyFont="1" applyFill="1" applyBorder="1" applyAlignment="1" applyProtection="1">
      <alignment horizontal="center"/>
      <protection locked="0"/>
    </xf>
    <xf numFmtId="0" fontId="14" fillId="33" borderId="19" xfId="0" applyFont="1" applyFill="1" applyBorder="1" applyAlignment="1" applyProtection="1">
      <alignment/>
      <protection locked="0"/>
    </xf>
    <xf numFmtId="0" fontId="14" fillId="33" borderId="0" xfId="55" applyFont="1" applyFill="1" applyBorder="1" applyAlignment="1" applyProtection="1">
      <alignment horizontal="center"/>
      <protection locked="0"/>
    </xf>
    <xf numFmtId="1" fontId="14" fillId="33" borderId="0" xfId="55" applyNumberFormat="1" applyFont="1" applyFill="1" applyBorder="1" applyAlignment="1" applyProtection="1">
      <alignment horizontal="center"/>
      <protection locked="0"/>
    </xf>
    <xf numFmtId="0" fontId="14" fillId="33" borderId="22" xfId="55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/>
      <protection locked="0"/>
    </xf>
    <xf numFmtId="1" fontId="7" fillId="33" borderId="0" xfId="55" applyNumberFormat="1" applyFont="1" applyFill="1" applyBorder="1" applyAlignment="1" applyProtection="1">
      <alignment horizontal="center"/>
      <protection locked="0"/>
    </xf>
    <xf numFmtId="0" fontId="7" fillId="33" borderId="22" xfId="55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0" xfId="55" applyFont="1" applyFill="1" applyBorder="1" applyProtection="1">
      <alignment/>
      <protection locked="0"/>
    </xf>
    <xf numFmtId="1" fontId="0" fillId="33" borderId="0" xfId="55" applyNumberFormat="1" applyFont="1" applyFill="1" applyBorder="1" applyAlignment="1" applyProtection="1">
      <alignment horizontal="center"/>
      <protection locked="0"/>
    </xf>
    <xf numFmtId="0" fontId="0" fillId="33" borderId="22" xfId="55" applyFont="1" applyFill="1" applyBorder="1" applyAlignment="1" applyProtection="1">
      <alignment horizontal="center"/>
      <protection locked="0"/>
    </xf>
    <xf numFmtId="0" fontId="14" fillId="33" borderId="24" xfId="0" applyFont="1" applyFill="1" applyBorder="1" applyAlignment="1" applyProtection="1">
      <alignment/>
      <protection locked="0"/>
    </xf>
    <xf numFmtId="0" fontId="14" fillId="33" borderId="23" xfId="55" applyFont="1" applyFill="1" applyBorder="1" applyAlignment="1" applyProtection="1">
      <alignment horizontal="center"/>
      <protection locked="0"/>
    </xf>
    <xf numFmtId="1" fontId="14" fillId="33" borderId="23" xfId="55" applyNumberFormat="1" applyFont="1" applyFill="1" applyBorder="1" applyAlignment="1" applyProtection="1">
      <alignment horizontal="center"/>
      <protection locked="0"/>
    </xf>
    <xf numFmtId="0" fontId="14" fillId="33" borderId="27" xfId="55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7" fillId="33" borderId="23" xfId="55" applyFont="1" applyFill="1" applyBorder="1" applyProtection="1">
      <alignment/>
      <protection locked="0"/>
    </xf>
    <xf numFmtId="1" fontId="7" fillId="33" borderId="23" xfId="55" applyNumberFormat="1" applyFont="1" applyFill="1" applyBorder="1" applyAlignment="1" applyProtection="1">
      <alignment horizontal="center"/>
      <protection locked="0"/>
    </xf>
    <xf numFmtId="0" fontId="7" fillId="33" borderId="27" xfId="55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3" xfId="55" applyFont="1" applyFill="1" applyBorder="1" applyProtection="1">
      <alignment/>
      <protection locked="0"/>
    </xf>
    <xf numFmtId="1" fontId="0" fillId="33" borderId="23" xfId="55" applyNumberFormat="1" applyFont="1" applyFill="1" applyBorder="1" applyAlignment="1" applyProtection="1">
      <alignment horizontal="center"/>
      <protection locked="0"/>
    </xf>
    <xf numFmtId="0" fontId="0" fillId="33" borderId="27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18" fillId="33" borderId="0" xfId="0" applyFont="1" applyFill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right"/>
      <protection locked="0"/>
    </xf>
    <xf numFmtId="0" fontId="20" fillId="33" borderId="0" xfId="0" applyFont="1" applyFill="1" applyAlignment="1" applyProtection="1">
      <alignment/>
      <protection/>
    </xf>
    <xf numFmtId="165" fontId="0" fillId="0" borderId="33" xfId="0" applyNumberFormat="1" applyFont="1" applyBorder="1" applyAlignment="1" applyProtection="1">
      <alignment horizontal="right"/>
      <protection locked="0"/>
    </xf>
    <xf numFmtId="165" fontId="18" fillId="33" borderId="0" xfId="0" applyNumberFormat="1" applyFont="1" applyFill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 locked="0"/>
    </xf>
    <xf numFmtId="165" fontId="0" fillId="0" borderId="35" xfId="0" applyNumberForma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36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right"/>
      <protection/>
    </xf>
    <xf numFmtId="0" fontId="0" fillId="33" borderId="3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7" fillId="35" borderId="0" xfId="0" applyFont="1" applyFill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18" fillId="35" borderId="0" xfId="0" applyFont="1" applyFill="1" applyAlignment="1" applyProtection="1">
      <alignment horizontal="center"/>
      <protection/>
    </xf>
    <xf numFmtId="0" fontId="0" fillId="35" borderId="2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9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 horizontal="center"/>
      <protection/>
    </xf>
    <xf numFmtId="0" fontId="19" fillId="35" borderId="22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9" fillId="35" borderId="33" xfId="0" applyFont="1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/>
      <protection/>
    </xf>
    <xf numFmtId="2" fontId="0" fillId="0" borderId="33" xfId="0" applyNumberFormat="1" applyFont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20" fillId="35" borderId="0" xfId="0" applyFont="1" applyFill="1" applyAlignment="1" applyProtection="1">
      <alignment/>
      <protection/>
    </xf>
    <xf numFmtId="165" fontId="23" fillId="35" borderId="0" xfId="0" applyNumberFormat="1" applyFont="1" applyFill="1" applyAlignment="1" applyProtection="1">
      <alignment horizontal="center"/>
      <protection/>
    </xf>
    <xf numFmtId="165" fontId="18" fillId="35" borderId="0" xfId="0" applyNumberFormat="1" applyFont="1" applyFill="1" applyAlignment="1" applyProtection="1">
      <alignment horizontal="center"/>
      <protection/>
    </xf>
    <xf numFmtId="0" fontId="19" fillId="0" borderId="33" xfId="0" applyFont="1" applyBorder="1" applyAlignment="1" applyProtection="1">
      <alignment horizontal="center"/>
      <protection locked="0"/>
    </xf>
    <xf numFmtId="165" fontId="19" fillId="0" borderId="33" xfId="0" applyNumberFormat="1" applyFont="1" applyBorder="1" applyAlignment="1" applyProtection="1">
      <alignment horizontal="right"/>
      <protection locked="0"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35" xfId="0" applyNumberFormat="1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165" fontId="0" fillId="0" borderId="20" xfId="0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165" fontId="0" fillId="0" borderId="29" xfId="0" applyNumberFormat="1" applyFont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 horizontal="right"/>
      <protection/>
    </xf>
    <xf numFmtId="0" fontId="22" fillId="35" borderId="0" xfId="0" applyFont="1" applyFill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 wrapText="1"/>
      <protection/>
    </xf>
    <xf numFmtId="0" fontId="24" fillId="0" borderId="0" xfId="0" applyFont="1" applyAlignment="1" applyProtection="1">
      <alignment vertic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0" fontId="24" fillId="33" borderId="0" xfId="0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 locked="0"/>
    </xf>
    <xf numFmtId="47" fontId="24" fillId="0" borderId="0" xfId="0" applyNumberFormat="1" applyFont="1" applyAlignment="1" applyProtection="1">
      <alignment horizontal="right"/>
      <protection locked="0"/>
    </xf>
    <xf numFmtId="47" fontId="24" fillId="0" borderId="0" xfId="0" applyNumberFormat="1" applyFont="1" applyAlignment="1" applyProtection="1">
      <alignment/>
      <protection locked="0"/>
    </xf>
    <xf numFmtId="0" fontId="25" fillId="33" borderId="0" xfId="0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vertical="top" textRotation="180"/>
    </xf>
    <xf numFmtId="1" fontId="28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 textRotation="180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33" xfId="0" applyNumberFormat="1" applyBorder="1" applyAlignment="1">
      <alignment horizontal="center"/>
    </xf>
    <xf numFmtId="0" fontId="14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36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18" fillId="0" borderId="0" xfId="0" applyFont="1" applyAlignment="1">
      <alignment/>
    </xf>
    <xf numFmtId="0" fontId="0" fillId="37" borderId="0" xfId="0" applyFill="1" applyAlignment="1">
      <alignment horizontal="right"/>
    </xf>
    <xf numFmtId="0" fontId="0" fillId="37" borderId="33" xfId="0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2" fontId="0" fillId="37" borderId="33" xfId="0" applyNumberFormat="1" applyFill="1" applyBorder="1" applyAlignment="1">
      <alignment horizontal="right"/>
    </xf>
    <xf numFmtId="0" fontId="0" fillId="0" borderId="0" xfId="0" applyFill="1" applyAlignment="1">
      <alignment/>
    </xf>
    <xf numFmtId="165" fontId="0" fillId="37" borderId="33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37" borderId="0" xfId="0" applyFill="1" applyAlignment="1">
      <alignment horizontal="right" vertical="center" wrapText="1"/>
    </xf>
    <xf numFmtId="0" fontId="0" fillId="37" borderId="33" xfId="0" applyFill="1" applyBorder="1" applyAlignment="1">
      <alignment vertical="center" wrapText="1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165" fontId="0" fillId="37" borderId="33" xfId="0" applyNumberFormat="1" applyFill="1" applyBorder="1" applyAlignment="1">
      <alignment horizontal="right" vertical="center" wrapText="1"/>
    </xf>
    <xf numFmtId="0" fontId="0" fillId="37" borderId="33" xfId="0" applyFill="1" applyBorder="1" applyAlignment="1">
      <alignment vertical="center"/>
    </xf>
    <xf numFmtId="0" fontId="0" fillId="35" borderId="0" xfId="0" applyFill="1" applyAlignment="1">
      <alignment horizontal="right"/>
    </xf>
    <xf numFmtId="0" fontId="0" fillId="35" borderId="33" xfId="0" applyFill="1" applyBorder="1" applyAlignment="1">
      <alignment/>
    </xf>
    <xf numFmtId="2" fontId="0" fillId="35" borderId="33" xfId="0" applyNumberFormat="1" applyFill="1" applyBorder="1" applyAlignment="1">
      <alignment horizontal="right"/>
    </xf>
    <xf numFmtId="0" fontId="0" fillId="35" borderId="33" xfId="0" applyFill="1" applyBorder="1" applyAlignment="1">
      <alignment horizontal="right"/>
    </xf>
    <xf numFmtId="165" fontId="0" fillId="35" borderId="33" xfId="0" applyNumberFormat="1" applyFill="1" applyBorder="1" applyAlignment="1">
      <alignment horizontal="right"/>
    </xf>
    <xf numFmtId="1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right" vertical="center"/>
    </xf>
    <xf numFmtId="0" fontId="0" fillId="35" borderId="33" xfId="0" applyFill="1" applyBorder="1" applyAlignment="1">
      <alignment vertical="center"/>
    </xf>
    <xf numFmtId="0" fontId="0" fillId="35" borderId="33" xfId="0" applyFill="1" applyBorder="1" applyAlignment="1">
      <alignment horizontal="right" vertical="center"/>
    </xf>
    <xf numFmtId="0" fontId="1" fillId="0" borderId="33" xfId="55" applyFont="1" applyFill="1" applyBorder="1" applyAlignment="1" applyProtection="1">
      <alignment horizontal="center" vertical="center"/>
      <protection locked="0"/>
    </xf>
    <xf numFmtId="164" fontId="1" fillId="0" borderId="33" xfId="55" applyNumberFormat="1" applyFont="1" applyFill="1" applyBorder="1" applyAlignment="1" applyProtection="1">
      <alignment horizontal="center" vertical="center"/>
      <protection locked="0"/>
    </xf>
    <xf numFmtId="0" fontId="5" fillId="33" borderId="40" xfId="55" applyFont="1" applyFill="1" applyBorder="1" applyAlignment="1" applyProtection="1">
      <alignment horizontal="center"/>
      <protection locked="0"/>
    </xf>
    <xf numFmtId="0" fontId="5" fillId="33" borderId="41" xfId="55" applyFont="1" applyFill="1" applyBorder="1" applyAlignment="1" applyProtection="1">
      <alignment horizontal="center"/>
      <protection locked="0"/>
    </xf>
    <xf numFmtId="0" fontId="5" fillId="33" borderId="42" xfId="55" applyFont="1" applyFill="1" applyBorder="1" applyAlignment="1" applyProtection="1">
      <alignment horizontal="center"/>
      <protection locked="0"/>
    </xf>
    <xf numFmtId="0" fontId="5" fillId="33" borderId="43" xfId="55" applyFont="1" applyFill="1" applyBorder="1" applyAlignment="1" applyProtection="1">
      <alignment horizontal="center"/>
      <protection locked="0"/>
    </xf>
    <xf numFmtId="0" fontId="9" fillId="33" borderId="40" xfId="55" applyFont="1" applyFill="1" applyBorder="1" applyAlignment="1" applyProtection="1">
      <alignment horizontal="center"/>
      <protection locked="0"/>
    </xf>
    <xf numFmtId="0" fontId="9" fillId="33" borderId="41" xfId="55" applyFont="1" applyFill="1" applyBorder="1" applyAlignment="1" applyProtection="1">
      <alignment horizontal="center"/>
      <protection locked="0"/>
    </xf>
    <xf numFmtId="0" fontId="9" fillId="33" borderId="42" xfId="55" applyFont="1" applyFill="1" applyBorder="1" applyAlignment="1" applyProtection="1">
      <alignment horizontal="center"/>
      <protection locked="0"/>
    </xf>
    <xf numFmtId="0" fontId="9" fillId="33" borderId="43" xfId="55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left" vertical="top" wrapText="1"/>
      <protection/>
    </xf>
    <xf numFmtId="0" fontId="19" fillId="33" borderId="33" xfId="0" applyFont="1" applyFill="1" applyBorder="1" applyAlignment="1" applyProtection="1">
      <alignment horizontal="left" vertical="top" wrapText="1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9" fillId="35" borderId="34" xfId="0" applyFont="1" applyFill="1" applyBorder="1" applyAlignment="1" applyProtection="1">
      <alignment horizontal="left" vertical="top" wrapText="1"/>
      <protection/>
    </xf>
    <xf numFmtId="0" fontId="19" fillId="35" borderId="33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top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13 Meeting Blank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showZeros="0" zoomScale="85" zoomScaleNormal="85" zoomScalePageLayoutView="0" workbookViewId="0" topLeftCell="A1">
      <pane xSplit="2" ySplit="4" topLeftCell="AE17" activePane="bottomRight" state="frozen"/>
      <selection pane="topLeft" activeCell="A1" sqref="A1"/>
      <selection pane="topRight" activeCell="AE1" sqref="AE1"/>
      <selection pane="bottomLeft" activeCell="A17" sqref="A17"/>
      <selection pane="bottomRight" activeCell="AC33" sqref="AC33"/>
    </sheetView>
  </sheetViews>
  <sheetFormatPr defaultColWidth="9.140625" defaultRowHeight="12.75"/>
  <cols>
    <col min="1" max="1" width="2.28125" style="1" customWidth="1"/>
    <col min="2" max="2" width="12.140625" style="1" customWidth="1"/>
    <col min="3" max="3" width="13.140625" style="1" customWidth="1"/>
    <col min="4" max="4" width="4.140625" style="1" customWidth="1"/>
    <col min="5" max="5" width="13.140625" style="1" customWidth="1"/>
    <col min="6" max="6" width="4.140625" style="1" customWidth="1"/>
    <col min="7" max="7" width="13.140625" style="1" customWidth="1"/>
    <col min="8" max="8" width="4.140625" style="1" customWidth="1"/>
    <col min="9" max="9" width="13.140625" style="1" customWidth="1"/>
    <col min="10" max="10" width="4.140625" style="1" customWidth="1"/>
    <col min="11" max="11" width="13.140625" style="1" customWidth="1"/>
    <col min="12" max="12" width="4.140625" style="1" customWidth="1"/>
    <col min="13" max="13" width="13.140625" style="1" customWidth="1"/>
    <col min="14" max="14" width="4.140625" style="1" customWidth="1"/>
    <col min="15" max="15" width="13.140625" style="1" customWidth="1"/>
    <col min="16" max="16" width="4.140625" style="1" customWidth="1"/>
    <col min="17" max="17" width="13.140625" style="1" customWidth="1"/>
    <col min="18" max="18" width="4.140625" style="1" customWidth="1"/>
    <col min="19" max="19" width="13.140625" style="1" customWidth="1"/>
    <col min="20" max="20" width="4.140625" style="1" customWidth="1"/>
    <col min="21" max="21" width="13.140625" style="1" customWidth="1"/>
    <col min="22" max="22" width="4.140625" style="1" customWidth="1"/>
    <col min="23" max="23" width="13.140625" style="1" customWidth="1"/>
    <col min="24" max="24" width="4.140625" style="1" customWidth="1"/>
    <col min="25" max="25" width="13.140625" style="1" customWidth="1"/>
    <col min="26" max="26" width="4.57421875" style="1" customWidth="1"/>
    <col min="27" max="27" width="13.140625" style="1" customWidth="1"/>
    <col min="28" max="28" width="4.57421875" style="1" customWidth="1"/>
    <col min="29" max="29" width="13.140625" style="1" customWidth="1"/>
    <col min="30" max="30" width="4.57421875" style="1" customWidth="1"/>
    <col min="31" max="31" width="13.140625" style="1" customWidth="1"/>
    <col min="32" max="32" width="4.57421875" style="1" customWidth="1"/>
    <col min="33" max="33" width="13.140625" style="1" customWidth="1"/>
    <col min="34" max="34" width="4.57421875" style="1" customWidth="1"/>
    <col min="35" max="35" width="13.140625" style="1" customWidth="1"/>
    <col min="36" max="36" width="4.57421875" style="1" customWidth="1"/>
    <col min="37" max="37" width="13.140625" style="1" customWidth="1"/>
    <col min="38" max="38" width="4.57421875" style="1" customWidth="1"/>
    <col min="39" max="39" width="13.140625" style="1" customWidth="1"/>
    <col min="40" max="40" width="4.57421875" style="1" customWidth="1"/>
    <col min="41" max="41" width="13.140625" style="1" customWidth="1"/>
    <col min="42" max="42" width="4.57421875" style="1" customWidth="1"/>
    <col min="43" max="43" width="13.140625" style="1" customWidth="1"/>
    <col min="44" max="44" width="4.57421875" style="1" customWidth="1"/>
    <col min="45" max="45" width="13.140625" style="1" customWidth="1"/>
    <col min="46" max="46" width="4.57421875" style="1" customWidth="1"/>
    <col min="47" max="47" width="13.140625" style="1" customWidth="1"/>
    <col min="48" max="48" width="4.57421875" style="1" customWidth="1"/>
    <col min="49" max="49" width="13.140625" style="1" customWidth="1"/>
    <col min="50" max="50" width="4.57421875" style="1" customWidth="1"/>
    <col min="51" max="51" width="13.140625" style="1" customWidth="1"/>
    <col min="52" max="52" width="4.57421875" style="1" customWidth="1"/>
    <col min="53" max="53" width="13.140625" style="1" customWidth="1"/>
    <col min="54" max="54" width="4.57421875" style="1" customWidth="1"/>
    <col min="55" max="55" width="13.140625" style="1" customWidth="1"/>
    <col min="56" max="56" width="4.57421875" style="1" customWidth="1"/>
    <col min="57" max="57" width="13.140625" style="1" customWidth="1"/>
    <col min="58" max="58" width="4.57421875" style="1" customWidth="1"/>
    <col min="59" max="16384" width="9.140625" style="1" customWidth="1"/>
  </cols>
  <sheetData>
    <row r="1" spans="1:59" ht="26.25">
      <c r="A1" s="2" t="s">
        <v>0</v>
      </c>
      <c r="B1" s="2"/>
      <c r="C1" s="2"/>
      <c r="D1" s="2"/>
      <c r="E1" s="2"/>
      <c r="F1" s="2"/>
      <c r="G1" s="3" t="s">
        <v>1</v>
      </c>
      <c r="H1" s="252" t="s">
        <v>2</v>
      </c>
      <c r="I1" s="252"/>
      <c r="J1" s="252"/>
      <c r="K1" s="252"/>
      <c r="L1" s="252"/>
      <c r="M1" s="3" t="s">
        <v>3</v>
      </c>
      <c r="N1" s="2"/>
      <c r="O1" s="253" t="s">
        <v>4</v>
      </c>
      <c r="P1" s="253"/>
      <c r="Q1" s="253"/>
      <c r="R1" s="253"/>
      <c r="S1" s="2"/>
      <c r="T1" s="3"/>
      <c r="U1" s="4"/>
      <c r="V1" s="4"/>
      <c r="W1" s="4"/>
      <c r="X1" s="4"/>
      <c r="Y1" s="4"/>
      <c r="Z1" s="5"/>
      <c r="AA1" s="4"/>
      <c r="AB1" s="4"/>
      <c r="AC1" s="4"/>
      <c r="AD1" s="4"/>
      <c r="AE1" s="5"/>
      <c r="AF1" s="5"/>
      <c r="AG1" s="5"/>
      <c r="AH1" s="5"/>
      <c r="AI1" s="4"/>
      <c r="AJ1" s="4"/>
      <c r="AK1" s="6"/>
      <c r="AL1" s="6"/>
      <c r="AM1" s="6"/>
      <c r="AN1" s="6"/>
      <c r="AO1" s="6"/>
      <c r="AP1" s="6"/>
      <c r="AQ1" s="4"/>
      <c r="AR1" s="4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9" customFormat="1" ht="12.75">
      <c r="A3" s="7"/>
      <c r="B3" s="8"/>
      <c r="C3" s="254" t="s">
        <v>5</v>
      </c>
      <c r="D3" s="254"/>
      <c r="E3" s="254"/>
      <c r="F3" s="254"/>
      <c r="G3" s="254"/>
      <c r="H3" s="254"/>
      <c r="I3" s="254"/>
      <c r="J3" s="254"/>
      <c r="K3" s="254" t="s">
        <v>6</v>
      </c>
      <c r="L3" s="254"/>
      <c r="M3" s="254"/>
      <c r="N3" s="254"/>
      <c r="O3" s="254"/>
      <c r="P3" s="254"/>
      <c r="Q3" s="254"/>
      <c r="R3" s="254"/>
      <c r="S3" s="254" t="s">
        <v>7</v>
      </c>
      <c r="T3" s="254"/>
      <c r="U3" s="254"/>
      <c r="V3" s="254"/>
      <c r="W3" s="254"/>
      <c r="X3" s="254"/>
      <c r="Y3" s="254"/>
      <c r="Z3" s="254"/>
      <c r="AA3" s="254" t="s">
        <v>8</v>
      </c>
      <c r="AB3" s="254"/>
      <c r="AC3" s="254"/>
      <c r="AD3" s="254"/>
      <c r="AE3" s="254"/>
      <c r="AF3" s="254"/>
      <c r="AG3" s="254"/>
      <c r="AH3" s="254"/>
      <c r="AI3" s="254" t="s">
        <v>9</v>
      </c>
      <c r="AJ3" s="254"/>
      <c r="AK3" s="254"/>
      <c r="AL3" s="254"/>
      <c r="AM3" s="254"/>
      <c r="AN3" s="254"/>
      <c r="AO3" s="254"/>
      <c r="AP3" s="254"/>
      <c r="AQ3" s="254" t="s">
        <v>10</v>
      </c>
      <c r="AR3" s="254"/>
      <c r="AS3" s="254"/>
      <c r="AT3" s="254"/>
      <c r="AU3" s="254"/>
      <c r="AV3" s="254"/>
      <c r="AW3" s="254"/>
      <c r="AX3" s="254"/>
      <c r="AY3" s="254" t="s">
        <v>11</v>
      </c>
      <c r="AZ3" s="254"/>
      <c r="BA3" s="254"/>
      <c r="BB3" s="254"/>
      <c r="BC3" s="254"/>
      <c r="BD3" s="254"/>
      <c r="BE3" s="254"/>
      <c r="BF3" s="254"/>
      <c r="BG3" s="7"/>
    </row>
    <row r="4" spans="1:59" s="9" customFormat="1" ht="12.75">
      <c r="A4" s="7"/>
      <c r="B4" s="8"/>
      <c r="C4" s="10" t="s">
        <v>12</v>
      </c>
      <c r="D4" s="11"/>
      <c r="E4" s="12" t="s">
        <v>13</v>
      </c>
      <c r="F4" s="13"/>
      <c r="G4" s="12">
        <v>10</v>
      </c>
      <c r="H4" s="13"/>
      <c r="I4" s="11">
        <v>8</v>
      </c>
      <c r="J4" s="14"/>
      <c r="K4" s="10" t="s">
        <v>14</v>
      </c>
      <c r="L4" s="11"/>
      <c r="M4" s="12" t="s">
        <v>15</v>
      </c>
      <c r="N4" s="13"/>
      <c r="O4" s="12">
        <v>11</v>
      </c>
      <c r="P4" s="13"/>
      <c r="Q4" s="11">
        <v>1</v>
      </c>
      <c r="R4" s="14"/>
      <c r="S4" s="10" t="s">
        <v>16</v>
      </c>
      <c r="T4" s="11"/>
      <c r="U4" s="12" t="s">
        <v>17</v>
      </c>
      <c r="V4" s="13"/>
      <c r="W4" s="12">
        <v>15</v>
      </c>
      <c r="X4" s="13"/>
      <c r="Y4" s="11">
        <v>5</v>
      </c>
      <c r="Z4" s="14"/>
      <c r="AA4" s="10" t="s">
        <v>18</v>
      </c>
      <c r="AB4" s="11"/>
      <c r="AC4" s="12" t="s">
        <v>19</v>
      </c>
      <c r="AD4" s="13"/>
      <c r="AE4" s="12">
        <v>14</v>
      </c>
      <c r="AF4" s="13"/>
      <c r="AG4" s="11">
        <v>4</v>
      </c>
      <c r="AH4" s="14"/>
      <c r="AI4" s="10" t="s">
        <v>20</v>
      </c>
      <c r="AJ4" s="11"/>
      <c r="AK4" s="12" t="s">
        <v>21</v>
      </c>
      <c r="AL4" s="13"/>
      <c r="AM4" s="12">
        <v>16</v>
      </c>
      <c r="AN4" s="13"/>
      <c r="AO4" s="11">
        <v>6</v>
      </c>
      <c r="AP4" s="14"/>
      <c r="AQ4" s="10" t="s">
        <v>22</v>
      </c>
      <c r="AR4" s="11"/>
      <c r="AS4" s="12" t="s">
        <v>23</v>
      </c>
      <c r="AT4" s="13"/>
      <c r="AU4" s="12">
        <v>17</v>
      </c>
      <c r="AV4" s="13"/>
      <c r="AW4" s="11">
        <v>7</v>
      </c>
      <c r="AX4" s="14"/>
      <c r="AY4" s="10" t="s">
        <v>24</v>
      </c>
      <c r="AZ4" s="11"/>
      <c r="BA4" s="12" t="s">
        <v>25</v>
      </c>
      <c r="BB4" s="13"/>
      <c r="BC4" s="12">
        <v>12</v>
      </c>
      <c r="BD4" s="13"/>
      <c r="BE4" s="11">
        <v>2</v>
      </c>
      <c r="BF4" s="14"/>
      <c r="BG4" s="7"/>
    </row>
    <row r="5" spans="1:59" ht="12.75">
      <c r="A5" s="6"/>
      <c r="B5" s="8" t="s">
        <v>26</v>
      </c>
      <c r="C5" s="255" t="s">
        <v>12</v>
      </c>
      <c r="D5" s="255"/>
      <c r="E5" s="256" t="s">
        <v>14</v>
      </c>
      <c r="F5" s="256"/>
      <c r="G5" s="256" t="s">
        <v>27</v>
      </c>
      <c r="H5" s="256"/>
      <c r="I5" s="257" t="s">
        <v>28</v>
      </c>
      <c r="J5" s="257"/>
      <c r="K5" s="255" t="s">
        <v>12</v>
      </c>
      <c r="L5" s="255"/>
      <c r="M5" s="256" t="s">
        <v>14</v>
      </c>
      <c r="N5" s="256"/>
      <c r="O5" s="256" t="s">
        <v>27</v>
      </c>
      <c r="P5" s="256"/>
      <c r="Q5" s="257" t="s">
        <v>28</v>
      </c>
      <c r="R5" s="257"/>
      <c r="S5" s="255" t="s">
        <v>12</v>
      </c>
      <c r="T5" s="255"/>
      <c r="U5" s="256" t="s">
        <v>14</v>
      </c>
      <c r="V5" s="256"/>
      <c r="W5" s="256" t="s">
        <v>27</v>
      </c>
      <c r="X5" s="256"/>
      <c r="Y5" s="257" t="s">
        <v>28</v>
      </c>
      <c r="Z5" s="257"/>
      <c r="AA5" s="255" t="s">
        <v>12</v>
      </c>
      <c r="AB5" s="255"/>
      <c r="AC5" s="256" t="s">
        <v>14</v>
      </c>
      <c r="AD5" s="256"/>
      <c r="AE5" s="256" t="s">
        <v>27</v>
      </c>
      <c r="AF5" s="256"/>
      <c r="AG5" s="257" t="s">
        <v>28</v>
      </c>
      <c r="AH5" s="257"/>
      <c r="AI5" s="255" t="s">
        <v>12</v>
      </c>
      <c r="AJ5" s="255"/>
      <c r="AK5" s="256" t="s">
        <v>14</v>
      </c>
      <c r="AL5" s="256"/>
      <c r="AM5" s="256" t="s">
        <v>27</v>
      </c>
      <c r="AN5" s="256"/>
      <c r="AO5" s="257" t="s">
        <v>28</v>
      </c>
      <c r="AP5" s="257"/>
      <c r="AQ5" s="255" t="s">
        <v>12</v>
      </c>
      <c r="AR5" s="255"/>
      <c r="AS5" s="256" t="s">
        <v>14</v>
      </c>
      <c r="AT5" s="256"/>
      <c r="AU5" s="256" t="s">
        <v>27</v>
      </c>
      <c r="AV5" s="256"/>
      <c r="AW5" s="257" t="s">
        <v>28</v>
      </c>
      <c r="AX5" s="257"/>
      <c r="AY5" s="255" t="s">
        <v>12</v>
      </c>
      <c r="AZ5" s="255"/>
      <c r="BA5" s="256" t="s">
        <v>14</v>
      </c>
      <c r="BB5" s="256"/>
      <c r="BC5" s="256" t="s">
        <v>27</v>
      </c>
      <c r="BD5" s="256"/>
      <c r="BE5" s="257" t="s">
        <v>28</v>
      </c>
      <c r="BF5" s="257"/>
      <c r="BG5" s="6"/>
    </row>
    <row r="6" spans="1:59" ht="12.75">
      <c r="A6" s="6"/>
      <c r="B6" s="7" t="s">
        <v>29</v>
      </c>
      <c r="C6" s="15"/>
      <c r="D6" s="16"/>
      <c r="E6" s="17"/>
      <c r="F6" s="18"/>
      <c r="G6" s="19"/>
      <c r="H6" s="16"/>
      <c r="I6" s="20"/>
      <c r="J6" s="21"/>
      <c r="K6" s="15" t="s">
        <v>30</v>
      </c>
      <c r="L6" s="16"/>
      <c r="M6" s="17"/>
      <c r="N6" s="18"/>
      <c r="O6" s="19" t="s">
        <v>31</v>
      </c>
      <c r="P6" s="16"/>
      <c r="Q6" s="20"/>
      <c r="R6" s="21"/>
      <c r="S6" s="15"/>
      <c r="T6" s="16"/>
      <c r="U6" s="17"/>
      <c r="V6" s="18"/>
      <c r="W6" s="19"/>
      <c r="X6" s="16"/>
      <c r="Y6" s="20"/>
      <c r="Z6" s="21"/>
      <c r="AA6" s="15" t="s">
        <v>32</v>
      </c>
      <c r="AB6" s="16"/>
      <c r="AC6" s="17"/>
      <c r="AD6" s="18"/>
      <c r="AE6" s="19"/>
      <c r="AF6" s="16"/>
      <c r="AG6" s="20"/>
      <c r="AH6" s="21"/>
      <c r="AI6" s="15"/>
      <c r="AJ6" s="16"/>
      <c r="AK6" s="17"/>
      <c r="AL6" s="18"/>
      <c r="AM6" s="19"/>
      <c r="AN6" s="16"/>
      <c r="AO6" s="20"/>
      <c r="AP6" s="21"/>
      <c r="AQ6" s="15"/>
      <c r="AR6" s="16"/>
      <c r="AS6" s="17"/>
      <c r="AT6" s="18"/>
      <c r="AU6" s="19"/>
      <c r="AV6" s="16"/>
      <c r="AW6" s="20" t="s">
        <v>33</v>
      </c>
      <c r="AX6" s="21"/>
      <c r="AY6" s="15"/>
      <c r="AZ6" s="16"/>
      <c r="BA6" s="17"/>
      <c r="BB6" s="18"/>
      <c r="BC6" s="19"/>
      <c r="BD6" s="16"/>
      <c r="BE6" s="20"/>
      <c r="BF6" s="21"/>
      <c r="BG6" s="6"/>
    </row>
    <row r="7" spans="1:59" ht="12.75">
      <c r="A7" s="6"/>
      <c r="B7" s="7" t="s">
        <v>34</v>
      </c>
      <c r="C7" s="22"/>
      <c r="D7" s="23"/>
      <c r="E7" s="24"/>
      <c r="F7" s="25"/>
      <c r="G7" s="26"/>
      <c r="H7" s="23"/>
      <c r="I7" s="24"/>
      <c r="J7" s="27"/>
      <c r="K7" s="22" t="s">
        <v>30</v>
      </c>
      <c r="L7" s="23"/>
      <c r="M7" s="24"/>
      <c r="N7" s="25"/>
      <c r="O7" s="26" t="s">
        <v>31</v>
      </c>
      <c r="P7" s="23"/>
      <c r="Q7" s="24"/>
      <c r="R7" s="27"/>
      <c r="S7" s="22"/>
      <c r="T7" s="23"/>
      <c r="U7" s="24"/>
      <c r="V7" s="25"/>
      <c r="W7" s="26"/>
      <c r="X7" s="23"/>
      <c r="Y7" s="24"/>
      <c r="Z7" s="27"/>
      <c r="AA7" s="22" t="s">
        <v>32</v>
      </c>
      <c r="AB7" s="23"/>
      <c r="AC7" s="24"/>
      <c r="AD7" s="25"/>
      <c r="AE7" s="26" t="s">
        <v>35</v>
      </c>
      <c r="AF7" s="23"/>
      <c r="AG7" s="24"/>
      <c r="AH7" s="27"/>
      <c r="AI7" s="22"/>
      <c r="AJ7" s="23"/>
      <c r="AK7" s="24"/>
      <c r="AL7" s="25"/>
      <c r="AM7" s="26"/>
      <c r="AN7" s="23"/>
      <c r="AO7" s="24"/>
      <c r="AP7" s="27"/>
      <c r="AQ7" s="22"/>
      <c r="AR7" s="23"/>
      <c r="AS7" s="24"/>
      <c r="AT7" s="25"/>
      <c r="AU7" s="26" t="s">
        <v>36</v>
      </c>
      <c r="AV7" s="23"/>
      <c r="AW7" s="24"/>
      <c r="AX7" s="27"/>
      <c r="AY7" s="22"/>
      <c r="AZ7" s="23"/>
      <c r="BA7" s="24"/>
      <c r="BB7" s="25"/>
      <c r="BC7" s="26" t="s">
        <v>37</v>
      </c>
      <c r="BD7" s="23"/>
      <c r="BE7" s="24"/>
      <c r="BF7" s="27"/>
      <c r="BG7" s="6"/>
    </row>
    <row r="8" spans="1:59" ht="12.75">
      <c r="A8" s="6"/>
      <c r="B8" s="28" t="s">
        <v>38</v>
      </c>
      <c r="C8" s="22"/>
      <c r="D8" s="23"/>
      <c r="E8" s="24"/>
      <c r="F8" s="25"/>
      <c r="G8" s="26"/>
      <c r="H8" s="23"/>
      <c r="I8" s="24"/>
      <c r="J8" s="27"/>
      <c r="K8" s="22" t="s">
        <v>30</v>
      </c>
      <c r="L8" s="23"/>
      <c r="M8" s="24"/>
      <c r="N8" s="25"/>
      <c r="O8" s="26" t="s">
        <v>31</v>
      </c>
      <c r="P8" s="23"/>
      <c r="Q8" s="24"/>
      <c r="R8" s="27"/>
      <c r="S8" s="22"/>
      <c r="T8" s="23"/>
      <c r="U8" s="24"/>
      <c r="V8" s="25"/>
      <c r="W8" s="26"/>
      <c r="X8" s="23"/>
      <c r="Y8" s="24"/>
      <c r="Z8" s="27"/>
      <c r="AA8" s="22" t="s">
        <v>32</v>
      </c>
      <c r="AB8" s="23"/>
      <c r="AC8" s="24"/>
      <c r="AD8" s="25"/>
      <c r="AE8" s="26"/>
      <c r="AF8" s="23"/>
      <c r="AG8" s="24"/>
      <c r="AH8" s="27"/>
      <c r="AI8" s="22"/>
      <c r="AJ8" s="23"/>
      <c r="AK8" s="24"/>
      <c r="AL8" s="25"/>
      <c r="AM8" s="26"/>
      <c r="AN8" s="23"/>
      <c r="AO8" s="24"/>
      <c r="AP8" s="27"/>
      <c r="AQ8" s="22"/>
      <c r="AR8" s="23"/>
      <c r="AS8" s="24"/>
      <c r="AT8" s="25"/>
      <c r="AU8" s="26"/>
      <c r="AV8" s="23"/>
      <c r="AW8" s="24"/>
      <c r="AX8" s="27"/>
      <c r="AY8" s="22"/>
      <c r="AZ8" s="23"/>
      <c r="BA8" s="24"/>
      <c r="BB8" s="25"/>
      <c r="BC8" s="26"/>
      <c r="BD8" s="23"/>
      <c r="BE8" s="24"/>
      <c r="BF8" s="27"/>
      <c r="BG8" s="6"/>
    </row>
    <row r="9" spans="1:59" ht="12.75">
      <c r="A9" s="6"/>
      <c r="B9" s="29" t="s">
        <v>39</v>
      </c>
      <c r="C9" s="30"/>
      <c r="D9" s="31"/>
      <c r="E9" s="32"/>
      <c r="F9" s="33"/>
      <c r="G9" s="34"/>
      <c r="H9" s="31"/>
      <c r="I9" s="35" t="s">
        <v>40</v>
      </c>
      <c r="J9" s="36"/>
      <c r="K9" s="30" t="s">
        <v>30</v>
      </c>
      <c r="L9" s="31"/>
      <c r="M9" s="32"/>
      <c r="N9" s="33"/>
      <c r="O9" s="34" t="s">
        <v>31</v>
      </c>
      <c r="P9" s="31"/>
      <c r="Q9" s="35"/>
      <c r="R9" s="36"/>
      <c r="S9" s="30"/>
      <c r="T9" s="31"/>
      <c r="U9" s="32"/>
      <c r="V9" s="33"/>
      <c r="W9" s="34"/>
      <c r="X9" s="31"/>
      <c r="Y9" s="35"/>
      <c r="Z9" s="36"/>
      <c r="AA9" s="30" t="s">
        <v>32</v>
      </c>
      <c r="AB9" s="31"/>
      <c r="AC9" s="32"/>
      <c r="AD9" s="33"/>
      <c r="AE9" s="34"/>
      <c r="AF9" s="31"/>
      <c r="AG9" s="35" t="s">
        <v>35</v>
      </c>
      <c r="AH9" s="36"/>
      <c r="AI9" s="30"/>
      <c r="AJ9" s="31"/>
      <c r="AK9" s="32"/>
      <c r="AL9" s="33"/>
      <c r="AM9" s="34"/>
      <c r="AN9" s="31"/>
      <c r="AO9" s="35"/>
      <c r="AP9" s="36"/>
      <c r="AQ9" s="30" t="s">
        <v>41</v>
      </c>
      <c r="AR9" s="31"/>
      <c r="AS9" s="32"/>
      <c r="AT9" s="33"/>
      <c r="AU9" s="34" t="s">
        <v>36</v>
      </c>
      <c r="AV9" s="31"/>
      <c r="AW9" s="35"/>
      <c r="AX9" s="36"/>
      <c r="AY9" s="30"/>
      <c r="AZ9" s="31"/>
      <c r="BA9" s="32"/>
      <c r="BB9" s="33"/>
      <c r="BC9" s="34" t="s">
        <v>37</v>
      </c>
      <c r="BD9" s="31"/>
      <c r="BE9" s="35"/>
      <c r="BF9" s="36"/>
      <c r="BG9" s="6"/>
    </row>
    <row r="10" spans="1:59" ht="12.75">
      <c r="A10" s="6"/>
      <c r="B10" s="7" t="s">
        <v>42</v>
      </c>
      <c r="C10" s="22"/>
      <c r="D10" s="23"/>
      <c r="E10" s="26"/>
      <c r="F10" s="23"/>
      <c r="G10" s="26"/>
      <c r="H10" s="23"/>
      <c r="I10" s="26" t="s">
        <v>40</v>
      </c>
      <c r="J10" s="37"/>
      <c r="K10" s="22" t="s">
        <v>30</v>
      </c>
      <c r="L10" s="23"/>
      <c r="M10" s="26"/>
      <c r="N10" s="23"/>
      <c r="O10" s="26" t="s">
        <v>31</v>
      </c>
      <c r="P10" s="23"/>
      <c r="Q10" s="26" t="s">
        <v>43</v>
      </c>
      <c r="R10" s="37"/>
      <c r="S10" s="22"/>
      <c r="T10" s="23"/>
      <c r="U10" s="26"/>
      <c r="V10" s="23"/>
      <c r="W10" s="26"/>
      <c r="X10" s="23"/>
      <c r="Y10" s="26"/>
      <c r="Z10" s="37"/>
      <c r="AA10" s="22" t="s">
        <v>32</v>
      </c>
      <c r="AB10" s="23"/>
      <c r="AC10" s="26" t="s">
        <v>44</v>
      </c>
      <c r="AD10" s="23"/>
      <c r="AE10" s="26" t="s">
        <v>45</v>
      </c>
      <c r="AF10" s="23"/>
      <c r="AG10" s="26" t="s">
        <v>46</v>
      </c>
      <c r="AH10" s="37"/>
      <c r="AI10" s="22"/>
      <c r="AJ10" s="23"/>
      <c r="AK10" s="26"/>
      <c r="AL10" s="23"/>
      <c r="AM10" s="26"/>
      <c r="AN10" s="23"/>
      <c r="AO10" s="26"/>
      <c r="AP10" s="37"/>
      <c r="AQ10" s="22" t="s">
        <v>41</v>
      </c>
      <c r="AR10" s="23"/>
      <c r="AS10" s="26"/>
      <c r="AT10" s="23"/>
      <c r="AU10" s="26"/>
      <c r="AV10" s="23"/>
      <c r="AW10" s="26" t="s">
        <v>33</v>
      </c>
      <c r="AX10" s="37"/>
      <c r="AY10" s="22" t="s">
        <v>47</v>
      </c>
      <c r="AZ10" s="23"/>
      <c r="BA10" s="26"/>
      <c r="BB10" s="23"/>
      <c r="BC10" s="26"/>
      <c r="BD10" s="23"/>
      <c r="BE10" s="26"/>
      <c r="BF10" s="37"/>
      <c r="BG10" s="6"/>
    </row>
    <row r="11" spans="1:59" ht="12.75">
      <c r="A11" s="6"/>
      <c r="B11" s="7" t="s">
        <v>48</v>
      </c>
      <c r="C11" s="22" t="s">
        <v>49</v>
      </c>
      <c r="D11" s="23"/>
      <c r="E11" s="26" t="s">
        <v>50</v>
      </c>
      <c r="F11" s="23"/>
      <c r="G11" s="26" t="s">
        <v>51</v>
      </c>
      <c r="H11" s="23"/>
      <c r="I11" s="24"/>
      <c r="J11" s="27"/>
      <c r="K11" s="22" t="s">
        <v>52</v>
      </c>
      <c r="L11" s="23"/>
      <c r="M11" s="26" t="s">
        <v>53</v>
      </c>
      <c r="N11" s="23"/>
      <c r="O11" s="26" t="s">
        <v>54</v>
      </c>
      <c r="P11" s="23"/>
      <c r="Q11" s="24"/>
      <c r="R11" s="27"/>
      <c r="S11" s="22"/>
      <c r="T11" s="23"/>
      <c r="U11" s="26"/>
      <c r="V11" s="23"/>
      <c r="W11" s="26"/>
      <c r="X11" s="23"/>
      <c r="Y11" s="24"/>
      <c r="Z11" s="27"/>
      <c r="AA11" s="22" t="s">
        <v>55</v>
      </c>
      <c r="AB11" s="23"/>
      <c r="AC11" s="26" t="s">
        <v>56</v>
      </c>
      <c r="AD11" s="23"/>
      <c r="AE11" s="26" t="s">
        <v>57</v>
      </c>
      <c r="AF11" s="23"/>
      <c r="AG11" s="24"/>
      <c r="AH11" s="27"/>
      <c r="AI11" s="22"/>
      <c r="AJ11" s="23"/>
      <c r="AK11" s="26"/>
      <c r="AL11" s="23"/>
      <c r="AM11" s="26"/>
      <c r="AN11" s="23"/>
      <c r="AO11" s="24"/>
      <c r="AP11" s="27"/>
      <c r="AQ11" s="22" t="s">
        <v>58</v>
      </c>
      <c r="AR11" s="23"/>
      <c r="AS11" s="26" t="s">
        <v>41</v>
      </c>
      <c r="AT11" s="23"/>
      <c r="AU11" s="26" t="s">
        <v>59</v>
      </c>
      <c r="AV11" s="23"/>
      <c r="AW11" s="24"/>
      <c r="AX11" s="27"/>
      <c r="AY11" s="22"/>
      <c r="AZ11" s="23"/>
      <c r="BA11" s="26"/>
      <c r="BB11" s="23"/>
      <c r="BC11" s="26"/>
      <c r="BD11" s="23"/>
      <c r="BE11" s="24"/>
      <c r="BF11" s="27"/>
      <c r="BG11" s="6"/>
    </row>
    <row r="12" spans="1:59" ht="12.75">
      <c r="A12" s="6"/>
      <c r="B12" s="7" t="s">
        <v>60</v>
      </c>
      <c r="C12" s="22"/>
      <c r="D12" s="23"/>
      <c r="E12" s="26"/>
      <c r="F12" s="23"/>
      <c r="G12" s="26"/>
      <c r="H12" s="23"/>
      <c r="I12" s="24"/>
      <c r="J12" s="27"/>
      <c r="K12" s="22" t="s">
        <v>61</v>
      </c>
      <c r="L12" s="23"/>
      <c r="M12" s="26" t="s">
        <v>30</v>
      </c>
      <c r="N12" s="23"/>
      <c r="O12" s="26" t="s">
        <v>54</v>
      </c>
      <c r="P12" s="23"/>
      <c r="Q12" s="24"/>
      <c r="R12" s="27"/>
      <c r="S12" s="22"/>
      <c r="T12" s="23"/>
      <c r="U12" s="26"/>
      <c r="V12" s="23"/>
      <c r="W12" s="26"/>
      <c r="X12" s="23"/>
      <c r="Y12" s="24"/>
      <c r="Z12" s="27"/>
      <c r="AA12" s="22" t="s">
        <v>62</v>
      </c>
      <c r="AB12" s="23"/>
      <c r="AC12" s="26" t="s">
        <v>44</v>
      </c>
      <c r="AD12" s="23"/>
      <c r="AE12" s="26" t="s">
        <v>57</v>
      </c>
      <c r="AF12" s="23"/>
      <c r="AG12" s="24"/>
      <c r="AH12" s="27"/>
      <c r="AI12" s="22"/>
      <c r="AJ12" s="23"/>
      <c r="AK12" s="26"/>
      <c r="AL12" s="23"/>
      <c r="AM12" s="26"/>
      <c r="AN12" s="23"/>
      <c r="AO12" s="24"/>
      <c r="AP12" s="27"/>
      <c r="AQ12" s="22" t="s">
        <v>58</v>
      </c>
      <c r="AR12" s="23"/>
      <c r="AS12" s="26" t="s">
        <v>41</v>
      </c>
      <c r="AT12" s="23"/>
      <c r="AU12" s="26" t="s">
        <v>59</v>
      </c>
      <c r="AV12" s="23"/>
      <c r="AW12" s="24"/>
      <c r="AX12" s="27"/>
      <c r="AY12" s="22"/>
      <c r="AZ12" s="23"/>
      <c r="BA12" s="26"/>
      <c r="BB12" s="23"/>
      <c r="BC12" s="26"/>
      <c r="BD12" s="23"/>
      <c r="BE12" s="24"/>
      <c r="BF12" s="27"/>
      <c r="BG12" s="6"/>
    </row>
    <row r="13" spans="1:59" ht="12.75">
      <c r="A13" s="6"/>
      <c r="B13" s="7" t="s">
        <v>63</v>
      </c>
      <c r="C13" s="22"/>
      <c r="D13" s="23"/>
      <c r="E13" s="26"/>
      <c r="F13" s="23"/>
      <c r="G13" s="26"/>
      <c r="H13" s="23"/>
      <c r="I13" s="24"/>
      <c r="J13" s="27"/>
      <c r="K13" s="22" t="s">
        <v>52</v>
      </c>
      <c r="L13" s="23"/>
      <c r="M13" s="26"/>
      <c r="N13" s="23"/>
      <c r="O13" s="26" t="s">
        <v>53</v>
      </c>
      <c r="P13" s="23"/>
      <c r="Q13" s="24"/>
      <c r="R13" s="27"/>
      <c r="S13" s="22"/>
      <c r="T13" s="23"/>
      <c r="U13" s="26"/>
      <c r="V13" s="23"/>
      <c r="W13" s="26"/>
      <c r="X13" s="23"/>
      <c r="Y13" s="24"/>
      <c r="Z13" s="27"/>
      <c r="AA13" s="22" t="s">
        <v>55</v>
      </c>
      <c r="AB13" s="23"/>
      <c r="AC13" s="26" t="s">
        <v>62</v>
      </c>
      <c r="AD13" s="23"/>
      <c r="AE13" s="26" t="s">
        <v>45</v>
      </c>
      <c r="AF13" s="23"/>
      <c r="AG13" s="24"/>
      <c r="AH13" s="27"/>
      <c r="AI13" s="22"/>
      <c r="AJ13" s="23"/>
      <c r="AK13" s="26"/>
      <c r="AL13" s="23"/>
      <c r="AM13" s="26"/>
      <c r="AN13" s="23"/>
      <c r="AO13" s="24"/>
      <c r="AP13" s="27"/>
      <c r="AQ13" s="22"/>
      <c r="AR13" s="23"/>
      <c r="AS13" s="26"/>
      <c r="AT13" s="23"/>
      <c r="AU13" s="26" t="s">
        <v>64</v>
      </c>
      <c r="AV13" s="23"/>
      <c r="AW13" s="24"/>
      <c r="AX13" s="27"/>
      <c r="AY13" s="22"/>
      <c r="AZ13" s="23"/>
      <c r="BA13" s="26"/>
      <c r="BB13" s="23"/>
      <c r="BC13" s="26"/>
      <c r="BD13" s="23"/>
      <c r="BE13" s="24"/>
      <c r="BF13" s="27"/>
      <c r="BG13" s="6"/>
    </row>
    <row r="14" spans="1:59" ht="12.75">
      <c r="A14" s="6"/>
      <c r="B14" s="7" t="s">
        <v>65</v>
      </c>
      <c r="C14" s="22" t="s">
        <v>50</v>
      </c>
      <c r="D14" s="23"/>
      <c r="E14" s="24"/>
      <c r="F14" s="25"/>
      <c r="G14" s="24"/>
      <c r="H14" s="25"/>
      <c r="I14" s="24"/>
      <c r="J14" s="27"/>
      <c r="K14" s="22" t="s">
        <v>31</v>
      </c>
      <c r="L14" s="23"/>
      <c r="M14" s="24"/>
      <c r="N14" s="25"/>
      <c r="O14" s="24"/>
      <c r="P14" s="25"/>
      <c r="Q14" s="24"/>
      <c r="R14" s="27"/>
      <c r="S14" s="22"/>
      <c r="T14" s="23"/>
      <c r="U14" s="24"/>
      <c r="V14" s="25"/>
      <c r="W14" s="24"/>
      <c r="X14" s="25"/>
      <c r="Y14" s="24"/>
      <c r="Z14" s="27"/>
      <c r="AA14" s="22" t="s">
        <v>57</v>
      </c>
      <c r="AB14" s="23"/>
      <c r="AC14" s="24"/>
      <c r="AD14" s="25"/>
      <c r="AE14" s="24"/>
      <c r="AF14" s="25"/>
      <c r="AG14" s="24"/>
      <c r="AH14" s="27"/>
      <c r="AI14" s="22"/>
      <c r="AJ14" s="23"/>
      <c r="AK14" s="24"/>
      <c r="AL14" s="25"/>
      <c r="AM14" s="24"/>
      <c r="AN14" s="25"/>
      <c r="AO14" s="24"/>
      <c r="AP14" s="27"/>
      <c r="AQ14" s="22" t="s">
        <v>41</v>
      </c>
      <c r="AR14" s="23"/>
      <c r="AS14" s="24"/>
      <c r="AT14" s="25"/>
      <c r="AU14" s="24"/>
      <c r="AV14" s="25"/>
      <c r="AW14" s="24"/>
      <c r="AX14" s="27"/>
      <c r="AY14" s="22"/>
      <c r="AZ14" s="23"/>
      <c r="BA14" s="24"/>
      <c r="BB14" s="25"/>
      <c r="BC14" s="24"/>
      <c r="BD14" s="25"/>
      <c r="BE14" s="24"/>
      <c r="BF14" s="27"/>
      <c r="BG14" s="6"/>
    </row>
    <row r="15" spans="1:59" ht="12.75">
      <c r="A15" s="6"/>
      <c r="B15" s="7"/>
      <c r="C15" s="22" t="s">
        <v>66</v>
      </c>
      <c r="D15" s="23"/>
      <c r="E15" s="24"/>
      <c r="F15" s="25"/>
      <c r="G15" s="24"/>
      <c r="H15" s="25"/>
      <c r="I15" s="24"/>
      <c r="J15" s="27"/>
      <c r="K15" s="22" t="s">
        <v>53</v>
      </c>
      <c r="L15" s="23"/>
      <c r="M15" s="24"/>
      <c r="N15" s="25"/>
      <c r="O15" s="24"/>
      <c r="P15" s="25"/>
      <c r="Q15" s="24"/>
      <c r="R15" s="27"/>
      <c r="S15" s="22"/>
      <c r="T15" s="23"/>
      <c r="U15" s="24"/>
      <c r="V15" s="25"/>
      <c r="W15" s="24"/>
      <c r="X15" s="25"/>
      <c r="Y15" s="24"/>
      <c r="Z15" s="27"/>
      <c r="AA15" s="22" t="s">
        <v>55</v>
      </c>
      <c r="AB15" s="23"/>
      <c r="AC15" s="24"/>
      <c r="AD15" s="25"/>
      <c r="AE15" s="24"/>
      <c r="AF15" s="25"/>
      <c r="AG15" s="24"/>
      <c r="AH15" s="27"/>
      <c r="AI15" s="22"/>
      <c r="AJ15" s="23"/>
      <c r="AK15" s="24"/>
      <c r="AL15" s="25"/>
      <c r="AM15" s="24"/>
      <c r="AN15" s="25"/>
      <c r="AO15" s="24"/>
      <c r="AP15" s="27"/>
      <c r="AQ15" s="22" t="s">
        <v>59</v>
      </c>
      <c r="AR15" s="23"/>
      <c r="AS15" s="24"/>
      <c r="AT15" s="25"/>
      <c r="AU15" s="24"/>
      <c r="AV15" s="25"/>
      <c r="AW15" s="24"/>
      <c r="AX15" s="27"/>
      <c r="AY15" s="22"/>
      <c r="AZ15" s="23"/>
      <c r="BA15" s="24"/>
      <c r="BB15" s="25"/>
      <c r="BC15" s="24"/>
      <c r="BD15" s="25"/>
      <c r="BE15" s="24"/>
      <c r="BF15" s="27"/>
      <c r="BG15" s="6"/>
    </row>
    <row r="16" spans="1:59" ht="12.75">
      <c r="A16" s="6"/>
      <c r="B16" s="38"/>
      <c r="C16" s="22" t="s">
        <v>67</v>
      </c>
      <c r="D16" s="23"/>
      <c r="E16" s="24"/>
      <c r="F16" s="25"/>
      <c r="G16" s="24"/>
      <c r="H16" s="25"/>
      <c r="I16" s="24"/>
      <c r="J16" s="27"/>
      <c r="K16" s="22" t="s">
        <v>54</v>
      </c>
      <c r="L16" s="23"/>
      <c r="M16" s="24"/>
      <c r="N16" s="25"/>
      <c r="O16" s="24"/>
      <c r="P16" s="25"/>
      <c r="Q16" s="24"/>
      <c r="R16" s="27"/>
      <c r="S16" s="22"/>
      <c r="T16" s="23"/>
      <c r="U16" s="24"/>
      <c r="V16" s="25"/>
      <c r="W16" s="24"/>
      <c r="X16" s="25"/>
      <c r="Y16" s="24"/>
      <c r="Z16" s="27"/>
      <c r="AA16" s="22" t="s">
        <v>44</v>
      </c>
      <c r="AB16" s="23"/>
      <c r="AC16" s="24"/>
      <c r="AD16" s="25"/>
      <c r="AE16" s="24"/>
      <c r="AF16" s="25"/>
      <c r="AG16" s="24"/>
      <c r="AH16" s="27"/>
      <c r="AI16" s="22"/>
      <c r="AJ16" s="23"/>
      <c r="AK16" s="24"/>
      <c r="AL16" s="25"/>
      <c r="AM16" s="24"/>
      <c r="AN16" s="25"/>
      <c r="AO16" s="24"/>
      <c r="AP16" s="27"/>
      <c r="AQ16" s="22" t="s">
        <v>58</v>
      </c>
      <c r="AR16" s="23"/>
      <c r="AS16" s="24"/>
      <c r="AT16" s="25"/>
      <c r="AU16" s="24"/>
      <c r="AV16" s="25"/>
      <c r="AW16" s="24"/>
      <c r="AX16" s="27"/>
      <c r="AY16" s="22"/>
      <c r="AZ16" s="23"/>
      <c r="BA16" s="24"/>
      <c r="BB16" s="25"/>
      <c r="BC16" s="24"/>
      <c r="BD16" s="25"/>
      <c r="BE16" s="24"/>
      <c r="BF16" s="27"/>
      <c r="BG16" s="6"/>
    </row>
    <row r="17" spans="1:59" ht="12.75">
      <c r="A17" s="6"/>
      <c r="B17" s="7"/>
      <c r="C17" s="39" t="s">
        <v>49</v>
      </c>
      <c r="D17" s="40"/>
      <c r="E17" s="41" t="str">
        <f>IF(C14="","",CONCATENATE(C14,", ",C15,", ",C16," &amp; ",C17))</f>
        <v>Jon Bowditch, Dan Vaughan, Teo van Well &amp; Joe Ashley</v>
      </c>
      <c r="F17" s="42"/>
      <c r="G17" s="43"/>
      <c r="H17" s="42"/>
      <c r="I17" s="43"/>
      <c r="J17" s="44"/>
      <c r="K17" s="39" t="s">
        <v>30</v>
      </c>
      <c r="L17" s="40"/>
      <c r="M17" s="41" t="str">
        <f>IF(K14="","",CONCATENATE(K14,", ",K15,", ",K16," &amp; ",K17))</f>
        <v>Dave Roberts, Mike Ellis-Martin, Mark Halls &amp; Richard McGregor</v>
      </c>
      <c r="N17" s="42"/>
      <c r="O17" s="43"/>
      <c r="P17" s="42"/>
      <c r="Q17" s="43"/>
      <c r="R17" s="44"/>
      <c r="S17" s="39"/>
      <c r="T17" s="40"/>
      <c r="U17" s="41">
        <f>IF(S14="","",CONCATENATE(S14,", ",S15,", ",S16," &amp; ",S17))</f>
      </c>
      <c r="V17" s="42"/>
      <c r="W17" s="43"/>
      <c r="X17" s="42"/>
      <c r="Y17" s="43"/>
      <c r="Z17" s="44"/>
      <c r="AA17" s="39" t="s">
        <v>62</v>
      </c>
      <c r="AB17" s="40"/>
      <c r="AC17" s="41" t="str">
        <f>IF(AA14="","",CONCATENATE(AA14,", ",AA15,", ",AA16," &amp; ",AA17))</f>
        <v>Alan Rolfe, Paul Mealling, Dan Ellis &amp; Nigel Duckworth</v>
      </c>
      <c r="AD17" s="42"/>
      <c r="AE17" s="43"/>
      <c r="AF17" s="42"/>
      <c r="AG17" s="43"/>
      <c r="AH17" s="44"/>
      <c r="AI17" s="39"/>
      <c r="AJ17" s="40"/>
      <c r="AK17" s="41">
        <f>IF(AI14="","",CONCATENATE(AI14,", ",AI15,", ",AI16," &amp; ",AI17))</f>
      </c>
      <c r="AL17" s="42"/>
      <c r="AM17" s="43"/>
      <c r="AN17" s="42"/>
      <c r="AO17" s="43"/>
      <c r="AP17" s="44"/>
      <c r="AQ17" s="39" t="s">
        <v>33</v>
      </c>
      <c r="AR17" s="40"/>
      <c r="AS17" s="41" t="str">
        <f>IF(AQ14="","",CONCATENATE(AQ14,", ",AQ15,", ",AQ16," &amp; ",AQ17))</f>
        <v>Tim Popkin, Jonathan Burrell, Colin Bennett &amp; John Morgan</v>
      </c>
      <c r="AT17" s="42"/>
      <c r="AU17" s="43"/>
      <c r="AV17" s="42"/>
      <c r="AW17" s="43"/>
      <c r="AX17" s="44"/>
      <c r="AY17" s="39"/>
      <c r="AZ17" s="40"/>
      <c r="BA17" s="41">
        <f>IF(AY14="","",CONCATENATE(AY14,", ",AY15,", ",AY16," &amp; ",AY17))</f>
      </c>
      <c r="BB17" s="42"/>
      <c r="BC17" s="43"/>
      <c r="BD17" s="42"/>
      <c r="BE17" s="43"/>
      <c r="BF17" s="44"/>
      <c r="BG17" s="6"/>
    </row>
    <row r="18" spans="1:59" ht="12.75">
      <c r="A18" s="6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6"/>
    </row>
    <row r="19" spans="1:59" s="49" customFormat="1" ht="12.75">
      <c r="A19" s="47"/>
      <c r="B19" s="48"/>
      <c r="C19" s="258" t="s">
        <v>5</v>
      </c>
      <c r="D19" s="258"/>
      <c r="E19" s="258"/>
      <c r="F19" s="258"/>
      <c r="G19" s="258"/>
      <c r="H19" s="258"/>
      <c r="I19" s="258"/>
      <c r="J19" s="258"/>
      <c r="K19" s="258" t="s">
        <v>6</v>
      </c>
      <c r="L19" s="258"/>
      <c r="M19" s="258"/>
      <c r="N19" s="258"/>
      <c r="O19" s="258"/>
      <c r="P19" s="258"/>
      <c r="Q19" s="258"/>
      <c r="R19" s="258"/>
      <c r="S19" s="258" t="s">
        <v>7</v>
      </c>
      <c r="T19" s="258"/>
      <c r="U19" s="258"/>
      <c r="V19" s="258"/>
      <c r="W19" s="258"/>
      <c r="X19" s="258"/>
      <c r="Y19" s="258"/>
      <c r="Z19" s="258"/>
      <c r="AA19" s="258" t="s">
        <v>8</v>
      </c>
      <c r="AB19" s="258"/>
      <c r="AC19" s="258"/>
      <c r="AD19" s="258"/>
      <c r="AE19" s="258"/>
      <c r="AF19" s="258"/>
      <c r="AG19" s="258"/>
      <c r="AH19" s="258"/>
      <c r="AI19" s="258" t="s">
        <v>9</v>
      </c>
      <c r="AJ19" s="258"/>
      <c r="AK19" s="258"/>
      <c r="AL19" s="258"/>
      <c r="AM19" s="258"/>
      <c r="AN19" s="258"/>
      <c r="AO19" s="258"/>
      <c r="AP19" s="258"/>
      <c r="AQ19" s="258" t="s">
        <v>10</v>
      </c>
      <c r="AR19" s="258"/>
      <c r="AS19" s="258"/>
      <c r="AT19" s="258"/>
      <c r="AU19" s="258"/>
      <c r="AV19" s="258"/>
      <c r="AW19" s="258"/>
      <c r="AX19" s="258"/>
      <c r="AY19" s="258" t="s">
        <v>68</v>
      </c>
      <c r="AZ19" s="258"/>
      <c r="BA19" s="258"/>
      <c r="BB19" s="258"/>
      <c r="BC19" s="258"/>
      <c r="BD19" s="258"/>
      <c r="BE19" s="258"/>
      <c r="BF19" s="258"/>
      <c r="BG19" s="47"/>
    </row>
    <row r="20" spans="1:59" s="49" customFormat="1" ht="12.75">
      <c r="A20" s="47"/>
      <c r="B20" s="48"/>
      <c r="C20" s="50" t="s">
        <v>69</v>
      </c>
      <c r="D20" s="51"/>
      <c r="E20" s="52" t="s">
        <v>70</v>
      </c>
      <c r="F20" s="53"/>
      <c r="G20" s="52">
        <v>20</v>
      </c>
      <c r="H20" s="53"/>
      <c r="I20" s="51">
        <v>30</v>
      </c>
      <c r="J20" s="54"/>
      <c r="K20" s="50" t="s">
        <v>71</v>
      </c>
      <c r="L20" s="51"/>
      <c r="M20" s="52" t="s">
        <v>72</v>
      </c>
      <c r="N20" s="53"/>
      <c r="O20" s="52">
        <v>21</v>
      </c>
      <c r="P20" s="53"/>
      <c r="Q20" s="51">
        <v>31</v>
      </c>
      <c r="R20" s="54"/>
      <c r="S20" s="50" t="s">
        <v>73</v>
      </c>
      <c r="T20" s="51"/>
      <c r="U20" s="52" t="s">
        <v>74</v>
      </c>
      <c r="V20" s="53"/>
      <c r="W20" s="52">
        <v>28</v>
      </c>
      <c r="X20" s="53"/>
      <c r="Y20" s="51">
        <v>38</v>
      </c>
      <c r="Z20" s="54"/>
      <c r="AA20" s="50" t="s">
        <v>75</v>
      </c>
      <c r="AB20" s="51"/>
      <c r="AC20" s="52" t="s">
        <v>76</v>
      </c>
      <c r="AD20" s="53"/>
      <c r="AE20" s="52">
        <v>24</v>
      </c>
      <c r="AF20" s="53"/>
      <c r="AG20" s="51">
        <v>34</v>
      </c>
      <c r="AH20" s="54"/>
      <c r="AI20" s="50" t="s">
        <v>77</v>
      </c>
      <c r="AJ20" s="51"/>
      <c r="AK20" s="52" t="s">
        <v>78</v>
      </c>
      <c r="AL20" s="53"/>
      <c r="AM20" s="52">
        <v>26</v>
      </c>
      <c r="AN20" s="53"/>
      <c r="AO20" s="51">
        <v>36</v>
      </c>
      <c r="AP20" s="54"/>
      <c r="AQ20" s="50" t="s">
        <v>79</v>
      </c>
      <c r="AR20" s="51"/>
      <c r="AS20" s="52" t="s">
        <v>80</v>
      </c>
      <c r="AT20" s="53"/>
      <c r="AU20" s="52">
        <v>27</v>
      </c>
      <c r="AV20" s="53"/>
      <c r="AW20" s="51">
        <v>37</v>
      </c>
      <c r="AX20" s="54"/>
      <c r="AY20" s="50" t="s">
        <v>81</v>
      </c>
      <c r="AZ20" s="51"/>
      <c r="BA20" s="52" t="s">
        <v>82</v>
      </c>
      <c r="BB20" s="53"/>
      <c r="BC20" s="52">
        <v>22</v>
      </c>
      <c r="BD20" s="53"/>
      <c r="BE20" s="51">
        <v>32</v>
      </c>
      <c r="BF20" s="54"/>
      <c r="BG20" s="47"/>
    </row>
    <row r="21" spans="1:59" s="49" customFormat="1" ht="12.75">
      <c r="A21" s="47"/>
      <c r="B21" s="48" t="s">
        <v>83</v>
      </c>
      <c r="C21" s="259" t="s">
        <v>12</v>
      </c>
      <c r="D21" s="259"/>
      <c r="E21" s="260" t="s">
        <v>14</v>
      </c>
      <c r="F21" s="260"/>
      <c r="G21" s="260" t="s">
        <v>27</v>
      </c>
      <c r="H21" s="260"/>
      <c r="I21" s="261" t="s">
        <v>28</v>
      </c>
      <c r="J21" s="261"/>
      <c r="K21" s="259" t="s">
        <v>12</v>
      </c>
      <c r="L21" s="259"/>
      <c r="M21" s="260" t="s">
        <v>14</v>
      </c>
      <c r="N21" s="260"/>
      <c r="O21" s="260" t="s">
        <v>27</v>
      </c>
      <c r="P21" s="260"/>
      <c r="Q21" s="261" t="s">
        <v>28</v>
      </c>
      <c r="R21" s="261"/>
      <c r="S21" s="259" t="s">
        <v>12</v>
      </c>
      <c r="T21" s="259"/>
      <c r="U21" s="260" t="s">
        <v>14</v>
      </c>
      <c r="V21" s="260"/>
      <c r="W21" s="260" t="s">
        <v>27</v>
      </c>
      <c r="X21" s="260"/>
      <c r="Y21" s="261" t="s">
        <v>28</v>
      </c>
      <c r="Z21" s="261"/>
      <c r="AA21" s="259" t="s">
        <v>12</v>
      </c>
      <c r="AB21" s="259"/>
      <c r="AC21" s="260" t="s">
        <v>14</v>
      </c>
      <c r="AD21" s="260"/>
      <c r="AE21" s="260" t="s">
        <v>27</v>
      </c>
      <c r="AF21" s="260"/>
      <c r="AG21" s="261" t="s">
        <v>28</v>
      </c>
      <c r="AH21" s="261"/>
      <c r="AI21" s="259" t="s">
        <v>12</v>
      </c>
      <c r="AJ21" s="259"/>
      <c r="AK21" s="260" t="s">
        <v>14</v>
      </c>
      <c r="AL21" s="260"/>
      <c r="AM21" s="260" t="s">
        <v>27</v>
      </c>
      <c r="AN21" s="260"/>
      <c r="AO21" s="261" t="s">
        <v>28</v>
      </c>
      <c r="AP21" s="261"/>
      <c r="AQ21" s="259" t="s">
        <v>12</v>
      </c>
      <c r="AR21" s="259"/>
      <c r="AS21" s="260" t="s">
        <v>14</v>
      </c>
      <c r="AT21" s="260"/>
      <c r="AU21" s="260" t="s">
        <v>27</v>
      </c>
      <c r="AV21" s="260"/>
      <c r="AW21" s="261" t="s">
        <v>28</v>
      </c>
      <c r="AX21" s="261"/>
      <c r="AY21" s="259" t="s">
        <v>12</v>
      </c>
      <c r="AZ21" s="259"/>
      <c r="BA21" s="260" t="s">
        <v>14</v>
      </c>
      <c r="BB21" s="260"/>
      <c r="BC21" s="260" t="s">
        <v>27</v>
      </c>
      <c r="BD21" s="260"/>
      <c r="BE21" s="261" t="s">
        <v>28</v>
      </c>
      <c r="BF21" s="261"/>
      <c r="BG21" s="47"/>
    </row>
    <row r="22" spans="1:59" ht="12.75">
      <c r="A22" s="6"/>
      <c r="B22" s="47" t="s">
        <v>38</v>
      </c>
      <c r="C22" s="55"/>
      <c r="D22" s="56"/>
      <c r="E22" s="57"/>
      <c r="F22" s="58"/>
      <c r="G22" s="59"/>
      <c r="H22" s="56"/>
      <c r="I22" s="57"/>
      <c r="J22" s="60"/>
      <c r="K22" s="55" t="s">
        <v>84</v>
      </c>
      <c r="L22" s="56"/>
      <c r="M22" s="57"/>
      <c r="N22" s="58"/>
      <c r="O22" s="59" t="s">
        <v>85</v>
      </c>
      <c r="P22" s="56"/>
      <c r="Q22" s="57"/>
      <c r="R22" s="60"/>
      <c r="S22" s="55"/>
      <c r="T22" s="56"/>
      <c r="U22" s="57"/>
      <c r="V22" s="58"/>
      <c r="W22" s="59"/>
      <c r="X22" s="56"/>
      <c r="Y22" s="57"/>
      <c r="Z22" s="60"/>
      <c r="AA22" s="55" t="s">
        <v>86</v>
      </c>
      <c r="AB22" s="56"/>
      <c r="AC22" s="57"/>
      <c r="AD22" s="58"/>
      <c r="AE22" s="59"/>
      <c r="AF22" s="56"/>
      <c r="AG22" s="57"/>
      <c r="AH22" s="60"/>
      <c r="AI22" s="55"/>
      <c r="AJ22" s="56"/>
      <c r="AK22" s="57"/>
      <c r="AL22" s="58"/>
      <c r="AM22" s="59"/>
      <c r="AN22" s="56"/>
      <c r="AO22" s="57"/>
      <c r="AP22" s="60"/>
      <c r="AQ22" s="55" t="s">
        <v>87</v>
      </c>
      <c r="AR22" s="56"/>
      <c r="AS22" s="57"/>
      <c r="AT22" s="58"/>
      <c r="AU22" s="59"/>
      <c r="AV22" s="56"/>
      <c r="AW22" s="57"/>
      <c r="AX22" s="60"/>
      <c r="AY22" s="55"/>
      <c r="AZ22" s="56"/>
      <c r="BA22" s="57"/>
      <c r="BB22" s="58"/>
      <c r="BC22" s="59"/>
      <c r="BD22" s="56"/>
      <c r="BE22" s="57"/>
      <c r="BF22" s="60"/>
      <c r="BG22" s="6"/>
    </row>
    <row r="23" spans="1:59" ht="12.75">
      <c r="A23" s="6"/>
      <c r="B23" s="47" t="s">
        <v>88</v>
      </c>
      <c r="C23" s="55"/>
      <c r="D23" s="56"/>
      <c r="E23" s="57"/>
      <c r="F23" s="58"/>
      <c r="G23" s="59"/>
      <c r="H23" s="56"/>
      <c r="I23" s="61"/>
      <c r="J23" s="62"/>
      <c r="K23" s="55" t="s">
        <v>89</v>
      </c>
      <c r="L23" s="56"/>
      <c r="M23" s="57"/>
      <c r="N23" s="58"/>
      <c r="O23" s="59" t="s">
        <v>90</v>
      </c>
      <c r="P23" s="56"/>
      <c r="Q23" s="61" t="s">
        <v>85</v>
      </c>
      <c r="R23" s="62"/>
      <c r="S23" s="55"/>
      <c r="T23" s="56"/>
      <c r="U23" s="57"/>
      <c r="V23" s="58"/>
      <c r="W23" s="59"/>
      <c r="X23" s="56"/>
      <c r="Y23" s="61"/>
      <c r="Z23" s="62"/>
      <c r="AA23" s="55" t="s">
        <v>91</v>
      </c>
      <c r="AB23" s="56"/>
      <c r="AC23" s="57"/>
      <c r="AD23" s="58"/>
      <c r="AE23" s="59" t="s">
        <v>92</v>
      </c>
      <c r="AF23" s="56"/>
      <c r="AG23" s="61"/>
      <c r="AH23" s="62"/>
      <c r="AI23" s="55"/>
      <c r="AJ23" s="56"/>
      <c r="AK23" s="57"/>
      <c r="AL23" s="58"/>
      <c r="AM23" s="59"/>
      <c r="AN23" s="56"/>
      <c r="AO23" s="61"/>
      <c r="AP23" s="62"/>
      <c r="AQ23" s="55" t="s">
        <v>93</v>
      </c>
      <c r="AR23" s="56"/>
      <c r="AS23" s="57"/>
      <c r="AT23" s="58"/>
      <c r="AU23" s="59"/>
      <c r="AV23" s="56"/>
      <c r="AW23" s="61" t="s">
        <v>94</v>
      </c>
      <c r="AX23" s="62"/>
      <c r="AY23" s="55"/>
      <c r="AZ23" s="56"/>
      <c r="BA23" s="57"/>
      <c r="BB23" s="58"/>
      <c r="BC23" s="59"/>
      <c r="BD23" s="56"/>
      <c r="BE23" s="61"/>
      <c r="BF23" s="62"/>
      <c r="BG23" s="6"/>
    </row>
    <row r="24" spans="1:59" ht="12.75">
      <c r="A24" s="6"/>
      <c r="B24" s="63" t="s">
        <v>34</v>
      </c>
      <c r="C24" s="55"/>
      <c r="D24" s="56"/>
      <c r="E24" s="57"/>
      <c r="F24" s="58"/>
      <c r="G24" s="59"/>
      <c r="H24" s="56"/>
      <c r="I24" s="57"/>
      <c r="J24" s="60"/>
      <c r="K24" s="55" t="s">
        <v>89</v>
      </c>
      <c r="L24" s="56"/>
      <c r="M24" s="57"/>
      <c r="N24" s="58"/>
      <c r="O24" s="59" t="s">
        <v>90</v>
      </c>
      <c r="P24" s="56"/>
      <c r="Q24" s="57"/>
      <c r="R24" s="60"/>
      <c r="S24" s="55"/>
      <c r="T24" s="56"/>
      <c r="U24" s="57"/>
      <c r="V24" s="58"/>
      <c r="W24" s="59"/>
      <c r="X24" s="56"/>
      <c r="Y24" s="57"/>
      <c r="Z24" s="60"/>
      <c r="AA24" s="55" t="s">
        <v>91</v>
      </c>
      <c r="AB24" s="56"/>
      <c r="AC24" s="57"/>
      <c r="AD24" s="58"/>
      <c r="AE24" s="59" t="s">
        <v>92</v>
      </c>
      <c r="AF24" s="56"/>
      <c r="AG24" s="57"/>
      <c r="AH24" s="60"/>
      <c r="AI24" s="55"/>
      <c r="AJ24" s="56"/>
      <c r="AK24" s="57"/>
      <c r="AL24" s="58"/>
      <c r="AM24" s="59"/>
      <c r="AN24" s="56"/>
      <c r="AO24" s="57"/>
      <c r="AP24" s="60"/>
      <c r="AQ24" s="55" t="s">
        <v>87</v>
      </c>
      <c r="AR24" s="56"/>
      <c r="AS24" s="57"/>
      <c r="AT24" s="58"/>
      <c r="AU24" s="59" t="s">
        <v>94</v>
      </c>
      <c r="AV24" s="56"/>
      <c r="AW24" s="57"/>
      <c r="AX24" s="60"/>
      <c r="AY24" s="55"/>
      <c r="AZ24" s="56"/>
      <c r="BA24" s="57"/>
      <c r="BB24" s="58"/>
      <c r="BC24" s="59"/>
      <c r="BD24" s="56"/>
      <c r="BE24" s="57"/>
      <c r="BF24" s="60"/>
      <c r="BG24" s="6"/>
    </row>
    <row r="25" spans="1:59" ht="12.75">
      <c r="A25" s="6"/>
      <c r="B25" s="64" t="s">
        <v>29</v>
      </c>
      <c r="C25" s="65"/>
      <c r="D25" s="66"/>
      <c r="E25" s="67"/>
      <c r="F25" s="68"/>
      <c r="G25" s="69"/>
      <c r="H25" s="66"/>
      <c r="I25" s="70"/>
      <c r="J25" s="71"/>
      <c r="K25" s="65" t="s">
        <v>95</v>
      </c>
      <c r="L25" s="66"/>
      <c r="M25" s="67"/>
      <c r="N25" s="68"/>
      <c r="O25" s="69" t="s">
        <v>90</v>
      </c>
      <c r="P25" s="66"/>
      <c r="Q25" s="70" t="s">
        <v>85</v>
      </c>
      <c r="R25" s="71"/>
      <c r="S25" s="65"/>
      <c r="T25" s="66"/>
      <c r="U25" s="67"/>
      <c r="V25" s="68"/>
      <c r="W25" s="69"/>
      <c r="X25" s="66"/>
      <c r="Y25" s="70"/>
      <c r="Z25" s="71"/>
      <c r="AA25" s="65"/>
      <c r="AB25" s="66"/>
      <c r="AC25" s="67"/>
      <c r="AD25" s="68"/>
      <c r="AE25" s="69"/>
      <c r="AF25" s="66"/>
      <c r="AG25" s="70"/>
      <c r="AH25" s="71"/>
      <c r="AI25" s="65"/>
      <c r="AJ25" s="66"/>
      <c r="AK25" s="67"/>
      <c r="AL25" s="68"/>
      <c r="AM25" s="69"/>
      <c r="AN25" s="66"/>
      <c r="AO25" s="70"/>
      <c r="AP25" s="71"/>
      <c r="AQ25" s="65" t="s">
        <v>87</v>
      </c>
      <c r="AR25" s="66"/>
      <c r="AS25" s="67"/>
      <c r="AT25" s="68"/>
      <c r="AU25" s="69"/>
      <c r="AV25" s="66"/>
      <c r="AW25" s="70" t="s">
        <v>94</v>
      </c>
      <c r="AX25" s="71"/>
      <c r="AY25" s="65"/>
      <c r="AZ25" s="66"/>
      <c r="BA25" s="67"/>
      <c r="BB25" s="68"/>
      <c r="BC25" s="69"/>
      <c r="BD25" s="66"/>
      <c r="BE25" s="70"/>
      <c r="BF25" s="71"/>
      <c r="BG25" s="6"/>
    </row>
    <row r="26" spans="1:59" ht="12.75">
      <c r="A26" s="6"/>
      <c r="B26" s="47" t="s">
        <v>42</v>
      </c>
      <c r="C26" s="55"/>
      <c r="D26" s="56"/>
      <c r="E26" s="59"/>
      <c r="F26" s="56"/>
      <c r="G26" s="59" t="s">
        <v>96</v>
      </c>
      <c r="H26" s="56"/>
      <c r="I26" s="59"/>
      <c r="J26" s="72"/>
      <c r="K26" s="73" t="s">
        <v>84</v>
      </c>
      <c r="L26" s="56"/>
      <c r="M26" s="59" t="s">
        <v>95</v>
      </c>
      <c r="N26" s="56"/>
      <c r="O26" s="59" t="s">
        <v>90</v>
      </c>
      <c r="P26" s="56"/>
      <c r="Q26" s="59" t="s">
        <v>85</v>
      </c>
      <c r="R26" s="72"/>
      <c r="S26" s="55"/>
      <c r="T26" s="56"/>
      <c r="U26" s="59"/>
      <c r="V26" s="56"/>
      <c r="W26" s="59"/>
      <c r="X26" s="56"/>
      <c r="Y26" s="59"/>
      <c r="Z26" s="72"/>
      <c r="AA26" s="55" t="s">
        <v>91</v>
      </c>
      <c r="AB26" s="56"/>
      <c r="AC26" s="59" t="s">
        <v>97</v>
      </c>
      <c r="AD26" s="56"/>
      <c r="AE26" s="59" t="s">
        <v>98</v>
      </c>
      <c r="AF26" s="56"/>
      <c r="AG26" s="59" t="s">
        <v>99</v>
      </c>
      <c r="AH26" s="72"/>
      <c r="AI26" s="55"/>
      <c r="AJ26" s="56"/>
      <c r="AK26" s="59"/>
      <c r="AL26" s="56"/>
      <c r="AM26" s="59"/>
      <c r="AN26" s="56"/>
      <c r="AO26" s="59"/>
      <c r="AP26" s="72"/>
      <c r="AQ26" s="55" t="s">
        <v>93</v>
      </c>
      <c r="AR26" s="56"/>
      <c r="AS26" s="59" t="s">
        <v>100</v>
      </c>
      <c r="AT26" s="56"/>
      <c r="AU26" s="59" t="s">
        <v>101</v>
      </c>
      <c r="AV26" s="56"/>
      <c r="AW26" s="59" t="s">
        <v>102</v>
      </c>
      <c r="AX26" s="72"/>
      <c r="AY26" s="55"/>
      <c r="AZ26" s="56"/>
      <c r="BA26" s="59"/>
      <c r="BB26" s="56"/>
      <c r="BC26" s="59"/>
      <c r="BD26" s="56"/>
      <c r="BE26" s="59"/>
      <c r="BF26" s="72"/>
      <c r="BG26" s="6"/>
    </row>
    <row r="27" spans="1:59" ht="12.75">
      <c r="A27" s="6"/>
      <c r="B27" s="47" t="s">
        <v>60</v>
      </c>
      <c r="C27" s="55" t="s">
        <v>103</v>
      </c>
      <c r="D27" s="56"/>
      <c r="E27" s="59"/>
      <c r="F27" s="56"/>
      <c r="G27" s="59" t="s">
        <v>96</v>
      </c>
      <c r="H27" s="56"/>
      <c r="I27" s="57"/>
      <c r="J27" s="60"/>
      <c r="K27" s="55" t="s">
        <v>95</v>
      </c>
      <c r="L27" s="56"/>
      <c r="M27" s="59"/>
      <c r="N27" s="56"/>
      <c r="O27" s="59" t="s">
        <v>85</v>
      </c>
      <c r="P27" s="56"/>
      <c r="Q27" s="57"/>
      <c r="R27" s="60"/>
      <c r="S27" s="55"/>
      <c r="T27" s="56"/>
      <c r="U27" s="59"/>
      <c r="V27" s="56"/>
      <c r="W27" s="59"/>
      <c r="X27" s="56"/>
      <c r="Y27" s="57"/>
      <c r="Z27" s="60"/>
      <c r="AA27" s="55" t="s">
        <v>91</v>
      </c>
      <c r="AB27" s="56"/>
      <c r="AC27" s="59" t="s">
        <v>104</v>
      </c>
      <c r="AD27" s="56"/>
      <c r="AE27" s="59" t="s">
        <v>98</v>
      </c>
      <c r="AF27" s="56"/>
      <c r="AG27" s="57"/>
      <c r="AH27" s="60"/>
      <c r="AI27" s="55"/>
      <c r="AJ27" s="56"/>
      <c r="AK27" s="59"/>
      <c r="AL27" s="56"/>
      <c r="AM27" s="59"/>
      <c r="AN27" s="56"/>
      <c r="AO27" s="57"/>
      <c r="AP27" s="60"/>
      <c r="AQ27" s="55" t="s">
        <v>93</v>
      </c>
      <c r="AR27" s="56"/>
      <c r="AS27" s="59" t="s">
        <v>100</v>
      </c>
      <c r="AT27" s="56"/>
      <c r="AU27" s="59" t="s">
        <v>102</v>
      </c>
      <c r="AV27" s="56"/>
      <c r="AW27" s="57"/>
      <c r="AX27" s="60"/>
      <c r="AY27" s="55"/>
      <c r="AZ27" s="56"/>
      <c r="BA27" s="59"/>
      <c r="BB27" s="56"/>
      <c r="BC27" s="59"/>
      <c r="BD27" s="56"/>
      <c r="BE27" s="57"/>
      <c r="BF27" s="60"/>
      <c r="BG27" s="6"/>
    </row>
    <row r="28" spans="1:59" ht="12.75">
      <c r="A28" s="6"/>
      <c r="B28" s="47" t="s">
        <v>48</v>
      </c>
      <c r="C28" s="55" t="s">
        <v>103</v>
      </c>
      <c r="D28" s="56"/>
      <c r="E28" s="59" t="s">
        <v>105</v>
      </c>
      <c r="F28" s="56"/>
      <c r="G28" s="59" t="s">
        <v>106</v>
      </c>
      <c r="H28" s="56"/>
      <c r="I28" s="57"/>
      <c r="J28" s="60"/>
      <c r="K28" s="55" t="s">
        <v>107</v>
      </c>
      <c r="L28" s="56"/>
      <c r="M28" s="59" t="s">
        <v>108</v>
      </c>
      <c r="N28" s="56"/>
      <c r="O28" s="59" t="s">
        <v>85</v>
      </c>
      <c r="P28" s="56"/>
      <c r="Q28" s="57"/>
      <c r="R28" s="60"/>
      <c r="S28" s="55"/>
      <c r="T28" s="56"/>
      <c r="U28" s="59"/>
      <c r="V28" s="56"/>
      <c r="W28" s="59"/>
      <c r="X28" s="56"/>
      <c r="Y28" s="57"/>
      <c r="Z28" s="60"/>
      <c r="AA28" s="55" t="s">
        <v>104</v>
      </c>
      <c r="AB28" s="56"/>
      <c r="AC28" s="59" t="s">
        <v>109</v>
      </c>
      <c r="AD28" s="56"/>
      <c r="AE28" s="59" t="s">
        <v>98</v>
      </c>
      <c r="AF28" s="56"/>
      <c r="AG28" s="57"/>
      <c r="AH28" s="60"/>
      <c r="AI28" s="55"/>
      <c r="AJ28" s="56"/>
      <c r="AK28" s="59"/>
      <c r="AL28" s="56"/>
      <c r="AM28" s="59"/>
      <c r="AN28" s="56"/>
      <c r="AO28" s="57"/>
      <c r="AP28" s="60"/>
      <c r="AQ28" s="55" t="s">
        <v>93</v>
      </c>
      <c r="AR28" s="56"/>
      <c r="AS28" s="59" t="s">
        <v>100</v>
      </c>
      <c r="AT28" s="56"/>
      <c r="AU28" s="59" t="s">
        <v>110</v>
      </c>
      <c r="AV28" s="56"/>
      <c r="AW28" s="57"/>
      <c r="AX28" s="60"/>
      <c r="AY28" s="55"/>
      <c r="AZ28" s="56"/>
      <c r="BA28" s="59"/>
      <c r="BB28" s="56"/>
      <c r="BC28" s="59"/>
      <c r="BD28" s="56"/>
      <c r="BE28" s="57"/>
      <c r="BF28" s="60"/>
      <c r="BG28" s="6"/>
    </row>
    <row r="29" spans="1:59" ht="12.75">
      <c r="A29" s="6"/>
      <c r="B29" s="47" t="s">
        <v>111</v>
      </c>
      <c r="C29" s="55"/>
      <c r="D29" s="56"/>
      <c r="E29" s="59"/>
      <c r="F29" s="56"/>
      <c r="G29" s="59"/>
      <c r="H29" s="56"/>
      <c r="I29" s="57"/>
      <c r="J29" s="60"/>
      <c r="K29" s="55" t="s">
        <v>112</v>
      </c>
      <c r="L29" s="56"/>
      <c r="M29" s="59" t="s">
        <v>85</v>
      </c>
      <c r="N29" s="56"/>
      <c r="O29" s="59" t="s">
        <v>113</v>
      </c>
      <c r="P29" s="56"/>
      <c r="Q29" s="57"/>
      <c r="R29" s="60"/>
      <c r="S29" s="55"/>
      <c r="T29" s="56"/>
      <c r="U29" s="59"/>
      <c r="V29" s="56"/>
      <c r="W29" s="59"/>
      <c r="X29" s="56"/>
      <c r="Y29" s="57"/>
      <c r="Z29" s="60"/>
      <c r="AA29" s="55" t="s">
        <v>86</v>
      </c>
      <c r="AB29" s="56"/>
      <c r="AC29" s="59" t="s">
        <v>104</v>
      </c>
      <c r="AD29" s="56"/>
      <c r="AE29" s="59" t="s">
        <v>98</v>
      </c>
      <c r="AF29" s="56"/>
      <c r="AG29" s="57"/>
      <c r="AH29" s="60"/>
      <c r="AI29" s="55"/>
      <c r="AJ29" s="56"/>
      <c r="AK29" s="59"/>
      <c r="AL29" s="56"/>
      <c r="AM29" s="59"/>
      <c r="AN29" s="56"/>
      <c r="AO29" s="57"/>
      <c r="AP29" s="60"/>
      <c r="AQ29" s="55" t="s">
        <v>100</v>
      </c>
      <c r="AR29" s="56"/>
      <c r="AS29" s="59"/>
      <c r="AT29" s="56"/>
      <c r="AU29" s="59" t="s">
        <v>101</v>
      </c>
      <c r="AV29" s="56"/>
      <c r="AW29" s="57"/>
      <c r="AX29" s="60"/>
      <c r="AY29" s="55"/>
      <c r="AZ29" s="56"/>
      <c r="BA29" s="59"/>
      <c r="BB29" s="56"/>
      <c r="BC29" s="59"/>
      <c r="BD29" s="56"/>
      <c r="BE29" s="57"/>
      <c r="BF29" s="60"/>
      <c r="BG29" s="6"/>
    </row>
    <row r="30" spans="1:59" ht="12.75">
      <c r="A30" s="6"/>
      <c r="B30" s="47" t="s">
        <v>65</v>
      </c>
      <c r="C30" s="55" t="s">
        <v>114</v>
      </c>
      <c r="D30" s="56"/>
      <c r="E30" s="57"/>
      <c r="F30" s="58"/>
      <c r="G30" s="57"/>
      <c r="H30" s="58"/>
      <c r="I30" s="57"/>
      <c r="J30" s="60"/>
      <c r="K30" s="55" t="s">
        <v>84</v>
      </c>
      <c r="L30" s="56"/>
      <c r="M30" s="57"/>
      <c r="N30" s="58"/>
      <c r="O30" s="57"/>
      <c r="P30" s="58"/>
      <c r="Q30" s="57"/>
      <c r="R30" s="60"/>
      <c r="S30" s="55"/>
      <c r="T30" s="56"/>
      <c r="U30" s="57"/>
      <c r="V30" s="58"/>
      <c r="W30" s="57"/>
      <c r="X30" s="58"/>
      <c r="Y30" s="57"/>
      <c r="Z30" s="60"/>
      <c r="AA30" s="55" t="s">
        <v>104</v>
      </c>
      <c r="AB30" s="56"/>
      <c r="AC30" s="57"/>
      <c r="AD30" s="58"/>
      <c r="AE30" s="57"/>
      <c r="AF30" s="58"/>
      <c r="AG30" s="57"/>
      <c r="AH30" s="60"/>
      <c r="AI30" s="55"/>
      <c r="AJ30" s="56"/>
      <c r="AK30" s="57"/>
      <c r="AL30" s="58"/>
      <c r="AM30" s="57"/>
      <c r="AN30" s="58"/>
      <c r="AO30" s="57"/>
      <c r="AP30" s="60"/>
      <c r="AQ30" s="55" t="s">
        <v>110</v>
      </c>
      <c r="AR30" s="56"/>
      <c r="AS30" s="57"/>
      <c r="AT30" s="58"/>
      <c r="AU30" s="57"/>
      <c r="AV30" s="58"/>
      <c r="AW30" s="57"/>
      <c r="AX30" s="60"/>
      <c r="AY30" s="55"/>
      <c r="AZ30" s="56"/>
      <c r="BA30" s="57"/>
      <c r="BB30" s="58"/>
      <c r="BC30" s="57"/>
      <c r="BD30" s="58"/>
      <c r="BE30" s="57"/>
      <c r="BF30" s="60"/>
      <c r="BG30" s="6"/>
    </row>
    <row r="31" spans="1:59" ht="12.75">
      <c r="A31" s="6"/>
      <c r="B31" s="74"/>
      <c r="C31" s="55" t="s">
        <v>103</v>
      </c>
      <c r="D31" s="56"/>
      <c r="E31" s="57"/>
      <c r="F31" s="58"/>
      <c r="G31" s="57"/>
      <c r="H31" s="58"/>
      <c r="I31" s="57"/>
      <c r="J31" s="60"/>
      <c r="K31" s="55" t="s">
        <v>112</v>
      </c>
      <c r="L31" s="56"/>
      <c r="M31" s="57"/>
      <c r="N31" s="58"/>
      <c r="O31" s="57"/>
      <c r="P31" s="58"/>
      <c r="Q31" s="57"/>
      <c r="R31" s="60"/>
      <c r="S31" s="55"/>
      <c r="T31" s="56"/>
      <c r="U31" s="57"/>
      <c r="V31" s="58"/>
      <c r="W31" s="57"/>
      <c r="X31" s="58"/>
      <c r="Y31" s="57"/>
      <c r="Z31" s="60"/>
      <c r="AA31" s="55" t="s">
        <v>109</v>
      </c>
      <c r="AB31" s="56"/>
      <c r="AC31" s="57"/>
      <c r="AD31" s="58"/>
      <c r="AE31" s="57"/>
      <c r="AF31" s="58"/>
      <c r="AG31" s="57"/>
      <c r="AH31" s="60"/>
      <c r="AI31" s="55"/>
      <c r="AJ31" s="56"/>
      <c r="AK31" s="57"/>
      <c r="AL31" s="58"/>
      <c r="AM31" s="57"/>
      <c r="AN31" s="58"/>
      <c r="AO31" s="57"/>
      <c r="AP31" s="60"/>
      <c r="AQ31" s="55" t="s">
        <v>102</v>
      </c>
      <c r="AR31" s="56"/>
      <c r="AS31" s="57"/>
      <c r="AT31" s="58"/>
      <c r="AU31" s="57"/>
      <c r="AV31" s="58"/>
      <c r="AW31" s="57"/>
      <c r="AX31" s="60"/>
      <c r="AY31" s="55"/>
      <c r="AZ31" s="56"/>
      <c r="BA31" s="57"/>
      <c r="BB31" s="58"/>
      <c r="BC31" s="57"/>
      <c r="BD31" s="58"/>
      <c r="BE31" s="57"/>
      <c r="BF31" s="60"/>
      <c r="BG31" s="6"/>
    </row>
    <row r="32" spans="1:59" ht="12.75">
      <c r="A32" s="6"/>
      <c r="B32" s="74"/>
      <c r="C32" s="55" t="s">
        <v>106</v>
      </c>
      <c r="D32" s="75"/>
      <c r="E32" s="57"/>
      <c r="F32" s="58"/>
      <c r="G32" s="57"/>
      <c r="H32" s="58"/>
      <c r="I32" s="57"/>
      <c r="J32" s="60"/>
      <c r="K32" s="55" t="s">
        <v>90</v>
      </c>
      <c r="L32" s="56"/>
      <c r="M32" s="57"/>
      <c r="N32" s="58"/>
      <c r="O32" s="57"/>
      <c r="P32" s="58"/>
      <c r="Q32" s="57"/>
      <c r="R32" s="60"/>
      <c r="S32" s="55"/>
      <c r="T32" s="56"/>
      <c r="U32" s="57"/>
      <c r="V32" s="58"/>
      <c r="W32" s="57"/>
      <c r="X32" s="58"/>
      <c r="Y32" s="57"/>
      <c r="Z32" s="60"/>
      <c r="AA32" s="55" t="s">
        <v>97</v>
      </c>
      <c r="AB32" s="56"/>
      <c r="AC32" s="57"/>
      <c r="AD32" s="58"/>
      <c r="AE32" s="57"/>
      <c r="AF32" s="58"/>
      <c r="AG32" s="57"/>
      <c r="AH32" s="60"/>
      <c r="AI32" s="55"/>
      <c r="AJ32" s="56"/>
      <c r="AK32" s="57"/>
      <c r="AL32" s="58"/>
      <c r="AM32" s="57"/>
      <c r="AN32" s="58"/>
      <c r="AO32" s="57"/>
      <c r="AP32" s="60"/>
      <c r="AQ32" s="55" t="s">
        <v>100</v>
      </c>
      <c r="AR32" s="56"/>
      <c r="AS32" s="57"/>
      <c r="AT32" s="58"/>
      <c r="AU32" s="57"/>
      <c r="AV32" s="58"/>
      <c r="AW32" s="57"/>
      <c r="AX32" s="60"/>
      <c r="AY32" s="55"/>
      <c r="AZ32" s="56"/>
      <c r="BA32" s="57"/>
      <c r="BB32" s="58"/>
      <c r="BC32" s="57"/>
      <c r="BD32" s="58"/>
      <c r="BE32" s="57"/>
      <c r="BF32" s="60"/>
      <c r="BG32" s="6"/>
    </row>
    <row r="33" spans="1:59" ht="12.75">
      <c r="A33" s="6"/>
      <c r="B33" s="6"/>
      <c r="C33" s="76" t="s">
        <v>96</v>
      </c>
      <c r="D33" s="77"/>
      <c r="E33" s="78" t="str">
        <f>IF(C30="","",CONCATENATE(C30,", ",C31,", ",C32," &amp; ",C33))</f>
        <v>Anne Miners, Jo Renshaw, Caroline Wood &amp; Lesley Parsons</v>
      </c>
      <c r="F33" s="79"/>
      <c r="G33" s="80"/>
      <c r="H33" s="79"/>
      <c r="I33" s="80"/>
      <c r="J33" s="81"/>
      <c r="K33" s="76" t="s">
        <v>95</v>
      </c>
      <c r="L33" s="77"/>
      <c r="M33" s="78" t="str">
        <f>IF(K30="","",CONCATENATE(K30,", ",K31,", ",K32," &amp; ",K33))</f>
        <v>Stefanie Dornbusch, Paula Blackledge, Tracey Brockbank &amp; Jo Wilding</v>
      </c>
      <c r="N33" s="79"/>
      <c r="O33" s="80"/>
      <c r="P33" s="79"/>
      <c r="Q33" s="80"/>
      <c r="R33" s="81"/>
      <c r="S33" s="76"/>
      <c r="T33" s="77"/>
      <c r="U33" s="78">
        <f>IF(S30="","",CONCATENATE(S30,", ",S31,", ",S32," &amp; ",S33))</f>
      </c>
      <c r="V33" s="79"/>
      <c r="W33" s="80"/>
      <c r="X33" s="79"/>
      <c r="Y33" s="80"/>
      <c r="Z33" s="81"/>
      <c r="AA33" s="76" t="s">
        <v>99</v>
      </c>
      <c r="AB33" s="77"/>
      <c r="AC33" s="78"/>
      <c r="AD33" s="79"/>
      <c r="AE33" s="80"/>
      <c r="AF33" s="79"/>
      <c r="AG33" s="80"/>
      <c r="AH33" s="81"/>
      <c r="AI33" s="76"/>
      <c r="AJ33" s="77"/>
      <c r="AK33" s="78">
        <f>IF(AI30="","",CONCATENATE(AI30,", ",AI31,", ",AI32," &amp; ",AI33))</f>
      </c>
      <c r="AL33" s="79"/>
      <c r="AM33" s="80"/>
      <c r="AN33" s="79"/>
      <c r="AO33" s="80"/>
      <c r="AP33" s="81"/>
      <c r="AQ33" s="76" t="s">
        <v>87</v>
      </c>
      <c r="AR33" s="77"/>
      <c r="AS33" s="78" t="str">
        <f>IF(AQ30="","",CONCATENATE(AQ30,", ",AQ31,", ",AQ32," &amp; ",AQ33))</f>
        <v>Karin Divall, Maria Birch, Abigail Redd &amp; Helen Diack</v>
      </c>
      <c r="AT33" s="79"/>
      <c r="AU33" s="80"/>
      <c r="AV33" s="79"/>
      <c r="AW33" s="80"/>
      <c r="AX33" s="81"/>
      <c r="AY33" s="76"/>
      <c r="AZ33" s="77"/>
      <c r="BA33" s="78">
        <f>IF(AY30="","",CONCATENATE(AY30,", ",AY31,", ",AY32," &amp; ",AY33))</f>
      </c>
      <c r="BB33" s="79"/>
      <c r="BC33" s="80"/>
      <c r="BD33" s="79"/>
      <c r="BE33" s="80"/>
      <c r="BF33" s="81"/>
      <c r="BG33" s="6"/>
    </row>
    <row r="34" spans="1:59" ht="12.75">
      <c r="A34" s="6"/>
      <c r="B34" s="6"/>
      <c r="C34" s="6" t="s">
        <v>115</v>
      </c>
      <c r="D34" s="6"/>
      <c r="E34" s="6" t="s">
        <v>115</v>
      </c>
      <c r="F34" s="6"/>
      <c r="G34" s="6" t="s">
        <v>115</v>
      </c>
      <c r="H34" s="6"/>
      <c r="I34" s="6" t="s">
        <v>115</v>
      </c>
      <c r="J34" s="6"/>
      <c r="K34" s="6" t="s">
        <v>116</v>
      </c>
      <c r="L34" s="6"/>
      <c r="M34" s="6" t="s">
        <v>116</v>
      </c>
      <c r="N34" s="6"/>
      <c r="O34" s="6" t="s">
        <v>116</v>
      </c>
      <c r="P34" s="6"/>
      <c r="Q34" s="6" t="s">
        <v>116</v>
      </c>
      <c r="R34" s="6"/>
      <c r="S34" s="6" t="s">
        <v>117</v>
      </c>
      <c r="T34" s="6"/>
      <c r="U34" s="6" t="s">
        <v>117</v>
      </c>
      <c r="V34" s="6"/>
      <c r="W34" s="6" t="s">
        <v>117</v>
      </c>
      <c r="X34" s="6"/>
      <c r="Y34" s="6" t="s">
        <v>117</v>
      </c>
      <c r="Z34" s="6"/>
      <c r="AA34" s="6" t="s">
        <v>118</v>
      </c>
      <c r="AB34" s="6"/>
      <c r="AC34" s="6" t="s">
        <v>118</v>
      </c>
      <c r="AD34" s="6"/>
      <c r="AE34" s="6" t="s">
        <v>118</v>
      </c>
      <c r="AF34" s="6"/>
      <c r="AG34" s="6" t="s">
        <v>118</v>
      </c>
      <c r="AH34" s="6"/>
      <c r="AI34" s="6" t="s">
        <v>119</v>
      </c>
      <c r="AJ34" s="6"/>
      <c r="AK34" s="6" t="s">
        <v>119</v>
      </c>
      <c r="AL34" s="6"/>
      <c r="AM34" s="6" t="s">
        <v>119</v>
      </c>
      <c r="AN34" s="6"/>
      <c r="AO34" s="6" t="s">
        <v>119</v>
      </c>
      <c r="AP34" s="6"/>
      <c r="AQ34" s="6" t="s">
        <v>120</v>
      </c>
      <c r="AR34" s="6"/>
      <c r="AS34" s="6" t="s">
        <v>120</v>
      </c>
      <c r="AT34" s="6"/>
      <c r="AU34" s="6" t="s">
        <v>120</v>
      </c>
      <c r="AV34" s="6"/>
      <c r="AW34" s="6" t="s">
        <v>120</v>
      </c>
      <c r="AX34" s="6"/>
      <c r="AY34" s="6" t="s">
        <v>121</v>
      </c>
      <c r="AZ34" s="6"/>
      <c r="BA34" s="6" t="s">
        <v>121</v>
      </c>
      <c r="BB34" s="6"/>
      <c r="BC34" s="6" t="s">
        <v>121</v>
      </c>
      <c r="BD34" s="6"/>
      <c r="BE34" s="6" t="s">
        <v>121</v>
      </c>
      <c r="BF34" s="6"/>
      <c r="BG34" s="6"/>
    </row>
    <row r="35" spans="1:59" ht="12.75">
      <c r="A35" s="6"/>
      <c r="B35" s="6"/>
      <c r="C35" s="82" t="s">
        <v>5</v>
      </c>
      <c r="D35" s="83"/>
      <c r="E35" s="84">
        <f>Results!T59</f>
        <v>29.000001</v>
      </c>
      <c r="F35" s="85">
        <f aca="true" t="shared" si="0" ref="F35:F41">IF(E35=0,0,RANK(E35,$E$35:$E$41,0))</f>
        <v>4</v>
      </c>
      <c r="G35" s="86" t="s">
        <v>5</v>
      </c>
      <c r="H35" s="87"/>
      <c r="I35" s="88">
        <f>Results!T125</f>
        <v>31.000001</v>
      </c>
      <c r="J35" s="89">
        <f aca="true" t="shared" si="1" ref="J35:J41">IF(I35=0,0,RANK(I35,$I$35:$I$41,0))</f>
        <v>4</v>
      </c>
      <c r="K35" s="90" t="s">
        <v>122</v>
      </c>
      <c r="L35" s="6"/>
      <c r="M35" s="47" t="s">
        <v>123</v>
      </c>
      <c r="N35" s="6"/>
      <c r="O35" s="91" t="s">
        <v>5</v>
      </c>
      <c r="P35" s="92"/>
      <c r="Q35" s="93">
        <f aca="true" t="shared" si="2" ref="Q35:Q41">E35+I35</f>
        <v>60.000002</v>
      </c>
      <c r="R35" s="94">
        <f aca="true" t="shared" si="3" ref="R35:R41">IF(Q35=0,0,RANK(Q35,$Q$35:$Q$41,0))</f>
        <v>4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2.75">
      <c r="A36" s="6"/>
      <c r="B36" s="6"/>
      <c r="C36" s="95" t="s">
        <v>6</v>
      </c>
      <c r="D36" s="96"/>
      <c r="E36" s="97">
        <f>Results!U59</f>
        <v>86.000002</v>
      </c>
      <c r="F36" s="98">
        <f t="shared" si="0"/>
        <v>2</v>
      </c>
      <c r="G36" s="99" t="s">
        <v>6</v>
      </c>
      <c r="H36" s="63"/>
      <c r="I36" s="100">
        <f>Results!U125</f>
        <v>125.000002</v>
      </c>
      <c r="J36" s="101">
        <f t="shared" si="1"/>
        <v>1</v>
      </c>
      <c r="K36" s="90" t="s">
        <v>124</v>
      </c>
      <c r="L36" s="6"/>
      <c r="M36" s="47" t="s">
        <v>125</v>
      </c>
      <c r="N36" s="6"/>
      <c r="O36" s="102" t="s">
        <v>6</v>
      </c>
      <c r="P36" s="103"/>
      <c r="Q36" s="104">
        <f t="shared" si="2"/>
        <v>211.000004</v>
      </c>
      <c r="R36" s="105">
        <f t="shared" si="3"/>
        <v>1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2.75">
      <c r="A37" s="6"/>
      <c r="B37" s="6"/>
      <c r="C37" s="95" t="s">
        <v>7</v>
      </c>
      <c r="D37" s="96"/>
      <c r="E37" s="97">
        <f>Results!X59</f>
        <v>5E-06</v>
      </c>
      <c r="F37" s="98">
        <f t="shared" si="0"/>
        <v>7</v>
      </c>
      <c r="G37" s="99" t="s">
        <v>7</v>
      </c>
      <c r="H37" s="63"/>
      <c r="I37" s="100">
        <f>Results!W125</f>
        <v>4E-06</v>
      </c>
      <c r="J37" s="101">
        <f t="shared" si="1"/>
        <v>7</v>
      </c>
      <c r="K37" s="90" t="s">
        <v>126</v>
      </c>
      <c r="L37" s="6"/>
      <c r="M37" s="47" t="s">
        <v>127</v>
      </c>
      <c r="N37" s="6"/>
      <c r="O37" s="102" t="s">
        <v>7</v>
      </c>
      <c r="P37" s="103"/>
      <c r="Q37" s="104">
        <f t="shared" si="2"/>
        <v>9E-06</v>
      </c>
      <c r="R37" s="105">
        <f t="shared" si="3"/>
        <v>7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2.75">
      <c r="A38" s="6"/>
      <c r="B38" s="6"/>
      <c r="C38" s="95" t="s">
        <v>8</v>
      </c>
      <c r="D38" s="96"/>
      <c r="E38" s="97">
        <f>Results!V59</f>
        <v>104.00000299999999</v>
      </c>
      <c r="F38" s="98">
        <f t="shared" si="0"/>
        <v>1</v>
      </c>
      <c r="G38" s="99" t="s">
        <v>8</v>
      </c>
      <c r="H38" s="63"/>
      <c r="I38" s="100">
        <f>Results!V125</f>
        <v>89.00000299999999</v>
      </c>
      <c r="J38" s="101">
        <f t="shared" si="1"/>
        <v>2</v>
      </c>
      <c r="K38" s="90" t="s">
        <v>128</v>
      </c>
      <c r="L38" s="6"/>
      <c r="M38" s="47" t="s">
        <v>129</v>
      </c>
      <c r="N38" s="6"/>
      <c r="O38" s="102" t="s">
        <v>8</v>
      </c>
      <c r="P38" s="103"/>
      <c r="Q38" s="104">
        <f t="shared" si="2"/>
        <v>193.00000599999998</v>
      </c>
      <c r="R38" s="105">
        <f t="shared" si="3"/>
        <v>2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2.75">
      <c r="A39" s="6"/>
      <c r="B39" s="6"/>
      <c r="C39" s="95" t="s">
        <v>9</v>
      </c>
      <c r="D39" s="96"/>
      <c r="E39" s="97">
        <f>Results!Y59</f>
        <v>6E-06</v>
      </c>
      <c r="F39" s="98">
        <f t="shared" si="0"/>
        <v>6</v>
      </c>
      <c r="G39" s="99" t="s">
        <v>9</v>
      </c>
      <c r="H39" s="63"/>
      <c r="I39" s="100">
        <f>Results!Y125</f>
        <v>6E-06</v>
      </c>
      <c r="J39" s="101">
        <f t="shared" si="1"/>
        <v>6</v>
      </c>
      <c r="K39" s="90" t="s">
        <v>130</v>
      </c>
      <c r="L39" s="6"/>
      <c r="M39" s="47" t="s">
        <v>131</v>
      </c>
      <c r="N39" s="6"/>
      <c r="O39" s="102" t="s">
        <v>9</v>
      </c>
      <c r="P39" s="103"/>
      <c r="Q39" s="104">
        <f t="shared" si="2"/>
        <v>1.2E-05</v>
      </c>
      <c r="R39" s="105">
        <f t="shared" si="3"/>
        <v>6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2.75">
      <c r="A40" s="6"/>
      <c r="B40" s="6"/>
      <c r="C40" s="95" t="s">
        <v>10</v>
      </c>
      <c r="D40" s="96"/>
      <c r="E40" s="97">
        <f>Results!W59</f>
        <v>65.000004</v>
      </c>
      <c r="F40" s="98">
        <f t="shared" si="0"/>
        <v>3</v>
      </c>
      <c r="G40" s="99" t="s">
        <v>10</v>
      </c>
      <c r="H40" s="63"/>
      <c r="I40" s="100">
        <f>Results!X125</f>
        <v>84.000005</v>
      </c>
      <c r="J40" s="101">
        <f t="shared" si="1"/>
        <v>3</v>
      </c>
      <c r="K40" s="90" t="s">
        <v>132</v>
      </c>
      <c r="L40" s="6"/>
      <c r="M40" s="47" t="s">
        <v>133</v>
      </c>
      <c r="N40" s="6"/>
      <c r="O40" s="102" t="s">
        <v>10</v>
      </c>
      <c r="P40" s="103"/>
      <c r="Q40" s="104">
        <f t="shared" si="2"/>
        <v>149.000009</v>
      </c>
      <c r="R40" s="105">
        <f t="shared" si="3"/>
        <v>3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2.75">
      <c r="A41" s="6"/>
      <c r="B41" s="6"/>
      <c r="C41" s="106" t="s">
        <v>134</v>
      </c>
      <c r="D41" s="107"/>
      <c r="E41" s="108">
        <f>Results!Z59</f>
        <v>17.000007</v>
      </c>
      <c r="F41" s="109">
        <f t="shared" si="0"/>
        <v>5</v>
      </c>
      <c r="G41" s="110" t="s">
        <v>134</v>
      </c>
      <c r="H41" s="111"/>
      <c r="I41" s="112">
        <f>Results!Z125</f>
        <v>7E-06</v>
      </c>
      <c r="J41" s="113">
        <f t="shared" si="1"/>
        <v>5</v>
      </c>
      <c r="K41" s="90" t="s">
        <v>135</v>
      </c>
      <c r="L41" s="6"/>
      <c r="M41" s="47" t="s">
        <v>136</v>
      </c>
      <c r="N41" s="6"/>
      <c r="O41" s="114" t="s">
        <v>134</v>
      </c>
      <c r="P41" s="115"/>
      <c r="Q41" s="116">
        <f t="shared" si="2"/>
        <v>17.000014</v>
      </c>
      <c r="R41" s="117">
        <f t="shared" si="3"/>
        <v>5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</sheetData>
  <sheetProtection selectLockedCells="1" selectUnlockedCells="1"/>
  <mergeCells count="72">
    <mergeCell ref="AY21:AZ21"/>
    <mergeCell ref="BA21:BB21"/>
    <mergeCell ref="BC21:BD21"/>
    <mergeCell ref="BE21:BF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BA5:BB5"/>
    <mergeCell ref="BC5:BD5"/>
    <mergeCell ref="BE5:BF5"/>
    <mergeCell ref="C19:J19"/>
    <mergeCell ref="K19:R19"/>
    <mergeCell ref="S19:Z19"/>
    <mergeCell ref="AA19:AH19"/>
    <mergeCell ref="AI19:AP19"/>
    <mergeCell ref="AQ19:AX19"/>
    <mergeCell ref="AY19:BF19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AI3:AP3"/>
    <mergeCell ref="AQ3:AX3"/>
    <mergeCell ref="AY3:BF3"/>
    <mergeCell ref="C5:D5"/>
    <mergeCell ref="E5:F5"/>
    <mergeCell ref="G5:H5"/>
    <mergeCell ref="I5:J5"/>
    <mergeCell ref="K5:L5"/>
    <mergeCell ref="M5:N5"/>
    <mergeCell ref="O5:P5"/>
    <mergeCell ref="H1:L1"/>
    <mergeCell ref="O1:R1"/>
    <mergeCell ref="C3:J3"/>
    <mergeCell ref="K3:R3"/>
    <mergeCell ref="S3:Z3"/>
    <mergeCell ref="AA3:AH3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0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1.1484375" style="118" customWidth="1"/>
    <col min="2" max="2" width="15.421875" style="118" customWidth="1"/>
    <col min="3" max="3" width="4.28125" style="118" customWidth="1"/>
    <col min="4" max="4" width="3.28125" style="119" customWidth="1"/>
    <col min="5" max="5" width="7.140625" style="120" customWidth="1"/>
    <col min="6" max="7" width="1.1484375" style="118" customWidth="1"/>
    <col min="8" max="8" width="15.421875" style="118" customWidth="1"/>
    <col min="9" max="9" width="4.28125" style="118" customWidth="1"/>
    <col min="10" max="10" width="3.28125" style="119" customWidth="1"/>
    <col min="11" max="11" width="7.140625" style="120" customWidth="1"/>
    <col min="12" max="13" width="1.1484375" style="118" customWidth="1"/>
    <col min="14" max="14" width="15.421875" style="120" customWidth="1"/>
    <col min="15" max="15" width="4.28125" style="120" customWidth="1"/>
    <col min="16" max="16" width="3.28125" style="118" customWidth="1"/>
    <col min="17" max="17" width="7.140625" style="118" customWidth="1"/>
    <col min="18" max="18" width="1.1484375" style="118" customWidth="1"/>
    <col min="19" max="27" width="0" style="118" hidden="1" customWidth="1"/>
    <col min="28" max="28" width="10.00390625" style="121" customWidth="1"/>
    <col min="29" max="29" width="9.57421875" style="118" customWidth="1"/>
    <col min="30" max="16384" width="9.140625" style="118" customWidth="1"/>
  </cols>
  <sheetData>
    <row r="1" spans="1:28" ht="12.75" customHeight="1">
      <c r="A1" s="262" t="str">
        <f>CONCATENATE("Sussex Vets League -  ",'Team Declaration'!H1," - ",TEXT('Team Declaration'!O1,"d mmm yyyy"))</f>
        <v>Sussex Vets League -  Eastbourne - 25.4.18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22"/>
      <c r="S1" s="123"/>
      <c r="T1" s="124" t="s">
        <v>12</v>
      </c>
      <c r="U1" s="124" t="s">
        <v>14</v>
      </c>
      <c r="V1" s="124" t="s">
        <v>18</v>
      </c>
      <c r="W1" s="124" t="s">
        <v>22</v>
      </c>
      <c r="X1" s="124" t="s">
        <v>16</v>
      </c>
      <c r="Y1" s="124" t="s">
        <v>20</v>
      </c>
      <c r="Z1" s="124" t="s">
        <v>24</v>
      </c>
      <c r="AA1" s="124"/>
      <c r="AB1" s="125"/>
    </row>
    <row r="2" spans="1:28" ht="12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2"/>
      <c r="S2" s="123"/>
      <c r="T2" s="124" t="s">
        <v>13</v>
      </c>
      <c r="U2" s="124" t="s">
        <v>15</v>
      </c>
      <c r="V2" s="124" t="s">
        <v>19</v>
      </c>
      <c r="W2" s="124" t="s">
        <v>23</v>
      </c>
      <c r="X2" s="124" t="s">
        <v>17</v>
      </c>
      <c r="Y2" s="124" t="s">
        <v>21</v>
      </c>
      <c r="Z2" s="124" t="s">
        <v>25</v>
      </c>
      <c r="AA2" s="124"/>
      <c r="AB2" s="125"/>
    </row>
    <row r="3" spans="1:28" ht="15.75">
      <c r="A3" s="126" t="s">
        <v>26</v>
      </c>
      <c r="B3" s="123"/>
      <c r="C3" s="127" t="s">
        <v>137</v>
      </c>
      <c r="D3" s="124"/>
      <c r="E3" s="128"/>
      <c r="F3" s="123"/>
      <c r="G3" s="123"/>
      <c r="H3" s="123"/>
      <c r="I3" s="127" t="s">
        <v>138</v>
      </c>
      <c r="J3" s="124"/>
      <c r="K3" s="128"/>
      <c r="L3" s="123"/>
      <c r="M3" s="123"/>
      <c r="N3" s="128"/>
      <c r="O3" s="128"/>
      <c r="P3" s="123"/>
      <c r="Q3" s="123"/>
      <c r="R3" s="123"/>
      <c r="S3" s="123"/>
      <c r="T3" s="123">
        <v>10</v>
      </c>
      <c r="U3" s="124">
        <v>11</v>
      </c>
      <c r="V3" s="124">
        <v>14</v>
      </c>
      <c r="W3" s="124">
        <v>17</v>
      </c>
      <c r="X3" s="124">
        <v>15</v>
      </c>
      <c r="Y3" s="124">
        <v>16</v>
      </c>
      <c r="Z3" s="124">
        <v>12</v>
      </c>
      <c r="AA3" s="124"/>
      <c r="AB3" s="125"/>
    </row>
    <row r="4" spans="1:28" ht="12.75">
      <c r="A4" s="127" t="str">
        <f>'Team Declaration'!$B6</f>
        <v>High Jump</v>
      </c>
      <c r="B4" s="123"/>
      <c r="C4" s="129" t="s">
        <v>12</v>
      </c>
      <c r="D4" s="124"/>
      <c r="E4" s="129"/>
      <c r="F4" s="130"/>
      <c r="G4" s="127" t="str">
        <f>'Team Declaration'!$B6</f>
        <v>High Jump</v>
      </c>
      <c r="H4" s="124"/>
      <c r="I4" s="129" t="s">
        <v>27</v>
      </c>
      <c r="J4" s="124"/>
      <c r="K4" s="129"/>
      <c r="L4" s="130"/>
      <c r="M4" s="127" t="str">
        <f>'Team Declaration'!$B6</f>
        <v>High Jump</v>
      </c>
      <c r="N4" s="124"/>
      <c r="O4" s="129" t="s">
        <v>28</v>
      </c>
      <c r="P4" s="124"/>
      <c r="Q4" s="129"/>
      <c r="R4" s="130"/>
      <c r="S4" s="123"/>
      <c r="T4" s="131">
        <v>8</v>
      </c>
      <c r="U4" s="124">
        <v>1</v>
      </c>
      <c r="V4" s="124">
        <v>4</v>
      </c>
      <c r="W4" s="124">
        <v>7</v>
      </c>
      <c r="X4" s="124">
        <v>5</v>
      </c>
      <c r="Y4" s="124">
        <v>6</v>
      </c>
      <c r="Z4" s="124">
        <v>2</v>
      </c>
      <c r="AA4" s="124"/>
      <c r="AB4" s="125"/>
    </row>
    <row r="5" spans="1:28" ht="12.75">
      <c r="A5" s="123"/>
      <c r="B5" s="132" t="str">
        <f>IF(D5=0,"",INDEX('Team Declaration'!$C$6:$BE$17,MATCH(A4,'Team Declaration'!$B$6:$B$17,0),MATCH(D5,'Team Declaration'!$C$4:$BE$4,0)))</f>
        <v>Grant Sterling</v>
      </c>
      <c r="C5" s="133" t="str">
        <f>IF(D5=0,"",INDEX('Team Declaration'!$C$4:$BF$34,31,MATCH(D5,'Team Declaration'!$C$4:$BF$4,0)))</f>
        <v>ERAC</v>
      </c>
      <c r="D5" s="134" t="s">
        <v>18</v>
      </c>
      <c r="E5" s="135">
        <v>1.4</v>
      </c>
      <c r="F5" s="130">
        <f aca="true" t="shared" si="0" ref="F5:F64">$S5</f>
        <v>6</v>
      </c>
      <c r="G5" s="123"/>
      <c r="H5" s="132" t="str">
        <f>IF(J5=0,"",INDEX('Team Declaration'!$C$6:$BE$17,MATCH(G4,'Team Declaration'!$B$6:$B$17,0),MATCH(J5,'Team Declaration'!$C$4:$BE$4,0)))</f>
        <v>Dave Roberts</v>
      </c>
      <c r="I5" s="133" t="str">
        <f>IF(J5=0,"",INDEX('Team Declaration'!$C$4:$BF$34,31,MATCH(J5,'Team Declaration'!$C$4:$BF$4,0)))</f>
        <v>B&amp;H</v>
      </c>
      <c r="J5" s="134">
        <v>11</v>
      </c>
      <c r="K5" s="135">
        <v>1.25</v>
      </c>
      <c r="L5" s="130">
        <f aca="true" t="shared" si="1" ref="L5:L64">$S5</f>
        <v>6</v>
      </c>
      <c r="M5" s="123"/>
      <c r="N5" s="132" t="str">
        <f>IF(P5=0,"",INDEX('Team Declaration'!$C$6:$BE$17,MATCH(M4,'Team Declaration'!$B$6:$B$17,0),MATCH(P5,'Team Declaration'!$C$4:$BE$4,0)))</f>
        <v>John Morgan</v>
      </c>
      <c r="O5" s="133" t="str">
        <f>IF(P5=0,"",INDEX('Team Declaration'!$C$4:$BF$34,31,MATCH(P5,'Team Declaration'!$C$4:$BF$4,0)))</f>
        <v>HHH</v>
      </c>
      <c r="P5" s="134">
        <v>7</v>
      </c>
      <c r="Q5" s="135">
        <v>1.1</v>
      </c>
      <c r="R5" s="130">
        <f aca="true" t="shared" si="2" ref="R5:R39">$S5</f>
        <v>6</v>
      </c>
      <c r="S5" s="123">
        <v>6</v>
      </c>
      <c r="T5" s="131">
        <f aca="true" t="shared" si="3" ref="T5:T10">IF(OR($D5=T$1,$D5=T$2,$D5=T$3,$D5=T$4),$F5,0)+IF(OR($J5=T$1,$J5=T$2,$J5=T$3,$J5=T$4),$L5,0)+IF(OR($P5=T$1,$P5=T$2,$P5=T$3,$P5=T$4),$R5,0)</f>
        <v>0</v>
      </c>
      <c r="U5" s="123">
        <f aca="true" t="shared" si="4" ref="U5:U10">IF(OR($D5=U$1,$D5=U$2,$D5=U$3,$D5=U$4),$F5,0)+IF(OR($J5=U$1,$J5=U$2,$J5=U$3,$J5=U$4),$L5,0)+IF(OR($P5=U$1,$P5=U$2,$P5=U$3,$P5=U$4),$R5,0)</f>
        <v>6</v>
      </c>
      <c r="V5" s="123">
        <f aca="true" t="shared" si="5" ref="V5:V10">IF(OR($D5=V$1,$D5=V$2,$D5=V$3,$D5=V$4),$F5,0)+IF(OR($J5=V$1,$J5=V$2,$J5=V$3,$J5=V$4),$L5,0)+IF(OR($P5=V$1,$P5=V$2,$P5=V$3,$P5=V$4),$R5,0)</f>
        <v>6</v>
      </c>
      <c r="W5" s="123">
        <f aca="true" t="shared" si="6" ref="W5:W10">IF(OR($D5=W$1,$D5=W$2,$D5=W$3,$D5=W$4),$F5,0)+IF(OR($J5=W$1,$J5=W$2,$J5=W$3,$J5=W$4),$L5,0)+IF(OR($P5=W$1,$P5=W$2,$P5=W$3,$P5=W$4),$R5,0)</f>
        <v>6</v>
      </c>
      <c r="X5" s="123">
        <f aca="true" t="shared" si="7" ref="X5:X10">IF(OR($D5=X$1,$D5=X$2,$D5=X$3,$D5=X$4),$F5,0)+IF(OR($J5=X$1,$J5=X$2,$J5=X$3,$J5=X$4),$L5,0)+IF(OR($P5=X$1,$P5=X$2,$P5=X$3,$P5=X$4),$R5,0)</f>
        <v>0</v>
      </c>
      <c r="Y5" s="123">
        <f aca="true" t="shared" si="8" ref="Y5:Y10">IF(OR($D5=Y$1,$D5=Y$2,$D5=Y$3,$D5=Y$4),$F5,0)+IF(OR($J5=Y$1,$J5=Y$2,$J5=Y$3,$J5=Y$4),$L5,0)+IF(OR($P5=Y$1,$P5=Y$2,$P5=Y$3,$P5=Y$4),$R5,0)</f>
        <v>0</v>
      </c>
      <c r="Z5" s="123">
        <f aca="true" t="shared" si="9" ref="Z5:Z10">IF(OR($D5=Z$1,$D5=Z$2,$D5=Z$3,$D5=Z$4),$F5,0)+IF(OR($J5=Z$1,$J5=Z$2,$J5=Z$3,$J5=Z$4),$L5,0)+IF(OR($P5=Z$1,$P5=Z$2,$P5=Z$3,$P5=Z$4),$R5,0)</f>
        <v>0</v>
      </c>
      <c r="AA5" s="124"/>
      <c r="AB5" s="125"/>
    </row>
    <row r="6" spans="1:28" ht="12.75">
      <c r="A6" s="123"/>
      <c r="B6" s="132" t="str">
        <f>IF(D6=0,"",INDEX('Team Declaration'!$C$6:$BE$17,MATCH(A4,'Team Declaration'!$B$6:$B$17,0),MATCH(D6,'Team Declaration'!$C$4:$BE$4,0)))</f>
        <v>Richard McGregor</v>
      </c>
      <c r="C6" s="133" t="str">
        <f>IF(D6=0,"",INDEX('Team Declaration'!$C$4:$BF$34,31,MATCH(D6,'Team Declaration'!$C$4:$BF$4,0)))</f>
        <v>B&amp;H</v>
      </c>
      <c r="D6" s="134" t="s">
        <v>14</v>
      </c>
      <c r="E6" s="135">
        <v>1.4</v>
      </c>
      <c r="F6" s="130">
        <f t="shared" si="0"/>
        <v>5</v>
      </c>
      <c r="G6" s="123"/>
      <c r="H6" s="132">
        <f>IF(J6=0,"",INDEX('Team Declaration'!$C$6:$BE$17,MATCH(G4,'Team Declaration'!$B$6:$B$17,0),MATCH(J6,'Team Declaration'!$C$4:$BE$4,0)))</f>
      </c>
      <c r="I6" s="133">
        <f>IF(J6=0,"",INDEX('Team Declaration'!$C$4:$BF$34,31,MATCH(J6,'Team Declaration'!$C$4:$BF$4,0)))</f>
      </c>
      <c r="J6" s="134"/>
      <c r="K6" s="135"/>
      <c r="L6" s="130">
        <f t="shared" si="1"/>
        <v>5</v>
      </c>
      <c r="M6" s="123"/>
      <c r="N6" s="132">
        <f>IF(P6=0,"",INDEX('Team Declaration'!$C$6:$BE$17,MATCH(M4,'Team Declaration'!$B$6:$B$17,0),MATCH(P6,'Team Declaration'!$C$4:$BE$4,0)))</f>
      </c>
      <c r="O6" s="133">
        <f>IF(P6=0,"",INDEX('Team Declaration'!$C$4:$BF$34,31,MATCH(P6,'Team Declaration'!$C$4:$BF$4,0)))</f>
      </c>
      <c r="P6" s="134"/>
      <c r="Q6" s="135"/>
      <c r="R6" s="130">
        <f t="shared" si="2"/>
        <v>5</v>
      </c>
      <c r="S6" s="123">
        <v>5</v>
      </c>
      <c r="T6" s="131">
        <f t="shared" si="3"/>
        <v>0</v>
      </c>
      <c r="U6" s="123">
        <f t="shared" si="4"/>
        <v>5</v>
      </c>
      <c r="V6" s="123">
        <f t="shared" si="5"/>
        <v>0</v>
      </c>
      <c r="W6" s="123">
        <f t="shared" si="6"/>
        <v>0</v>
      </c>
      <c r="X6" s="123">
        <f t="shared" si="7"/>
        <v>0</v>
      </c>
      <c r="Y6" s="123">
        <f t="shared" si="8"/>
        <v>0</v>
      </c>
      <c r="Z6" s="123">
        <f t="shared" si="9"/>
        <v>0</v>
      </c>
      <c r="AA6" s="124"/>
      <c r="AB6" s="125"/>
    </row>
    <row r="7" spans="1:28" ht="12.75">
      <c r="A7" s="123"/>
      <c r="B7" s="132">
        <f>IF(D7=0,"",INDEX('Team Declaration'!$C$6:$BE$17,MATCH(A4,'Team Declaration'!$B$6:$B$17,0),MATCH(D7,'Team Declaration'!$C$4:$BE$4,0)))</f>
      </c>
      <c r="C7" s="133">
        <f>IF(D7=0,"",INDEX('Team Declaration'!$C$4:$BF$34,31,MATCH(D7,'Team Declaration'!$C$4:$BF$4,0)))</f>
      </c>
      <c r="D7" s="134"/>
      <c r="E7" s="135"/>
      <c r="F7" s="130">
        <f t="shared" si="0"/>
        <v>4</v>
      </c>
      <c r="G7" s="123"/>
      <c r="H7" s="132">
        <f>IF(J7=0,"",INDEX('Team Declaration'!$C$6:$BE$17,MATCH(G4,'Team Declaration'!$B$6:$B$17,0),MATCH(J7,'Team Declaration'!$C$4:$BE$4,0)))</f>
      </c>
      <c r="I7" s="133">
        <f>IF(J7=0,"",INDEX('Team Declaration'!$C$4:$BF$34,31,MATCH(J7,'Team Declaration'!$C$4:$BF$4,0)))</f>
      </c>
      <c r="J7" s="134"/>
      <c r="K7" s="135"/>
      <c r="L7" s="130">
        <f t="shared" si="1"/>
        <v>4</v>
      </c>
      <c r="M7" s="123"/>
      <c r="N7" s="132">
        <f>IF(P7=0,"",INDEX('Team Declaration'!$C$6:$BE$17,MATCH(M4,'Team Declaration'!$B$6:$B$17,0),MATCH(P7,'Team Declaration'!$C$4:$BE$4,0)))</f>
      </c>
      <c r="O7" s="133">
        <f>IF(P7=0,"",INDEX('Team Declaration'!$C$4:$BF$34,31,MATCH(P7,'Team Declaration'!$C$4:$BF$4,0)))</f>
      </c>
      <c r="P7" s="134"/>
      <c r="Q7" s="135"/>
      <c r="R7" s="130">
        <f t="shared" si="2"/>
        <v>4</v>
      </c>
      <c r="S7" s="123">
        <v>4</v>
      </c>
      <c r="T7" s="131">
        <f t="shared" si="3"/>
        <v>0</v>
      </c>
      <c r="U7" s="123">
        <f t="shared" si="4"/>
        <v>0</v>
      </c>
      <c r="V7" s="123">
        <f t="shared" si="5"/>
        <v>0</v>
      </c>
      <c r="W7" s="123">
        <f t="shared" si="6"/>
        <v>0</v>
      </c>
      <c r="X7" s="123">
        <f t="shared" si="7"/>
        <v>0</v>
      </c>
      <c r="Y7" s="123">
        <f t="shared" si="8"/>
        <v>0</v>
      </c>
      <c r="Z7" s="123">
        <f t="shared" si="9"/>
        <v>0</v>
      </c>
      <c r="AA7" s="124"/>
      <c r="AB7" s="125"/>
    </row>
    <row r="8" spans="1:28" ht="12.75">
      <c r="A8" s="123"/>
      <c r="B8" s="132">
        <f>IF(D8=0,"",INDEX('Team Declaration'!$C$6:$BE$17,MATCH(A4,'Team Declaration'!$B$6:$B$17,0),MATCH(D8,'Team Declaration'!$C$4:$BE$4,0)))</f>
      </c>
      <c r="C8" s="133">
        <f>IF(D8=0,"",INDEX('Team Declaration'!$C$4:$BF$34,31,MATCH(D8,'Team Declaration'!$C$4:$BF$4,0)))</f>
      </c>
      <c r="D8" s="134"/>
      <c r="E8" s="135"/>
      <c r="F8" s="130">
        <f t="shared" si="0"/>
        <v>3</v>
      </c>
      <c r="G8" s="123"/>
      <c r="H8" s="132">
        <f>IF(J8=0,"",INDEX('Team Declaration'!$C$6:$BE$17,MATCH(G4,'Team Declaration'!$B$6:$B$17,0),MATCH(J8,'Team Declaration'!$C$4:$BE$4,0)))</f>
      </c>
      <c r="I8" s="133">
        <f>IF(J8=0,"",INDEX('Team Declaration'!$C$4:$BF$34,31,MATCH(J8,'Team Declaration'!$C$4:$BF$4,0)))</f>
      </c>
      <c r="J8" s="134"/>
      <c r="K8" s="135"/>
      <c r="L8" s="130">
        <f t="shared" si="1"/>
        <v>3</v>
      </c>
      <c r="M8" s="123"/>
      <c r="N8" s="132">
        <f>IF(P8=0,"",INDEX('Team Declaration'!$C$6:$BE$17,MATCH(M4,'Team Declaration'!$B$6:$B$17,0),MATCH(P8,'Team Declaration'!$C$4:$BE$4,0)))</f>
      </c>
      <c r="O8" s="133">
        <f>IF(P8=0,"",INDEX('Team Declaration'!$C$4:$BF$34,31,MATCH(P8,'Team Declaration'!$C$4:$BF$4,0)))</f>
      </c>
      <c r="P8" s="134"/>
      <c r="Q8" s="135"/>
      <c r="R8" s="130">
        <f t="shared" si="2"/>
        <v>3</v>
      </c>
      <c r="S8" s="123">
        <v>3</v>
      </c>
      <c r="T8" s="131">
        <f t="shared" si="3"/>
        <v>0</v>
      </c>
      <c r="U8" s="123">
        <f t="shared" si="4"/>
        <v>0</v>
      </c>
      <c r="V8" s="123">
        <f t="shared" si="5"/>
        <v>0</v>
      </c>
      <c r="W8" s="123">
        <f t="shared" si="6"/>
        <v>0</v>
      </c>
      <c r="X8" s="123">
        <f t="shared" si="7"/>
        <v>0</v>
      </c>
      <c r="Y8" s="123">
        <f t="shared" si="8"/>
        <v>0</v>
      </c>
      <c r="Z8" s="123">
        <f t="shared" si="9"/>
        <v>0</v>
      </c>
      <c r="AA8" s="124"/>
      <c r="AB8" s="125"/>
    </row>
    <row r="9" spans="1:28" ht="12.75">
      <c r="A9" s="123"/>
      <c r="B9" s="132">
        <f>IF(D9=0,"",INDEX('Team Declaration'!$C$6:$BE$17,MATCH(A4,'Team Declaration'!$B$6:$B$17,0),MATCH(D9,'Team Declaration'!$C$4:$BE$4,0)))</f>
      </c>
      <c r="C9" s="133">
        <f>IF(D9=0,"",INDEX('Team Declaration'!$C$4:$BF$34,31,MATCH(D9,'Team Declaration'!$C$4:$BF$4,0)))</f>
      </c>
      <c r="D9" s="134"/>
      <c r="E9" s="135"/>
      <c r="F9" s="130">
        <f t="shared" si="0"/>
        <v>2</v>
      </c>
      <c r="G9" s="123"/>
      <c r="H9" s="132">
        <f>IF(J9=0,"",INDEX('Team Declaration'!$C$6:$BE$17,MATCH(G4,'Team Declaration'!$B$6:$B$17,0),MATCH(J9,'Team Declaration'!$C$4:$BE$4,0)))</f>
      </c>
      <c r="I9" s="133">
        <f>IF(J9=0,"",INDEX('Team Declaration'!$C$4:$BF$34,31,MATCH(J9,'Team Declaration'!$C$4:$BF$4,0)))</f>
      </c>
      <c r="J9" s="134"/>
      <c r="K9" s="135"/>
      <c r="L9" s="130">
        <f t="shared" si="1"/>
        <v>2</v>
      </c>
      <c r="M9" s="123"/>
      <c r="N9" s="132">
        <f>IF(P9=0,"",INDEX('Team Declaration'!$C$6:$BE$17,MATCH(M4,'Team Declaration'!$B$6:$B$17,0),MATCH(P9,'Team Declaration'!$C$4:$BE$4,0)))</f>
      </c>
      <c r="O9" s="133">
        <f>IF(P9=0,"",INDEX('Team Declaration'!$C$4:$BF$34,31,MATCH(P9,'Team Declaration'!$C$4:$BF$4,0)))</f>
      </c>
      <c r="P9" s="134"/>
      <c r="Q9" s="135"/>
      <c r="R9" s="130">
        <f t="shared" si="2"/>
        <v>2</v>
      </c>
      <c r="S9" s="123">
        <v>2</v>
      </c>
      <c r="T9" s="131">
        <f t="shared" si="3"/>
        <v>0</v>
      </c>
      <c r="U9" s="123">
        <f t="shared" si="4"/>
        <v>0</v>
      </c>
      <c r="V9" s="123">
        <f t="shared" si="5"/>
        <v>0</v>
      </c>
      <c r="W9" s="123">
        <f t="shared" si="6"/>
        <v>0</v>
      </c>
      <c r="X9" s="123">
        <f t="shared" si="7"/>
        <v>0</v>
      </c>
      <c r="Y9" s="123">
        <f t="shared" si="8"/>
        <v>0</v>
      </c>
      <c r="Z9" s="123">
        <f t="shared" si="9"/>
        <v>0</v>
      </c>
      <c r="AA9" s="124"/>
      <c r="AB9" s="125"/>
    </row>
    <row r="10" spans="1:28" ht="12.75">
      <c r="A10" s="123"/>
      <c r="B10" s="132">
        <f>IF(D10=0,"",INDEX('Team Declaration'!$C$6:$BE$17,MATCH(A4,'Team Declaration'!$B$6:$B$17,0),MATCH(D10,'Team Declaration'!$C$4:$BE$4,0)))</f>
      </c>
      <c r="C10" s="133">
        <f>IF(D10=0,"",INDEX('Team Declaration'!$C$4:$BF$34,31,MATCH(D10,'Team Declaration'!$C$4:$BF$4,0)))</f>
      </c>
      <c r="D10" s="134"/>
      <c r="E10" s="135"/>
      <c r="F10" s="130">
        <f t="shared" si="0"/>
        <v>1</v>
      </c>
      <c r="G10" s="123"/>
      <c r="H10" s="132">
        <f>IF(J10=0,"",INDEX('Team Declaration'!$C$6:$BE$17,MATCH(G4,'Team Declaration'!$B$6:$B$17,0),MATCH(J10,'Team Declaration'!$C$4:$BE$4,0)))</f>
      </c>
      <c r="I10" s="133">
        <f>IF(J10=0,"",INDEX('Team Declaration'!$C$4:$BF$34,31,MATCH(J10,'Team Declaration'!$C$4:$BF$4,0)))</f>
      </c>
      <c r="J10" s="134"/>
      <c r="K10" s="135"/>
      <c r="L10" s="130">
        <f t="shared" si="1"/>
        <v>1</v>
      </c>
      <c r="M10" s="123"/>
      <c r="N10" s="132">
        <f>IF(P10=0,"",INDEX('Team Declaration'!$C$6:$BE$17,MATCH(M4,'Team Declaration'!$B$6:$B$17,0),MATCH(P10,'Team Declaration'!$C$4:$BE$4,0)))</f>
      </c>
      <c r="O10" s="133">
        <f>IF(P10=0,"",INDEX('Team Declaration'!$C$4:$BF$34,31,MATCH(P10,'Team Declaration'!$C$4:$BF$4,0)))</f>
      </c>
      <c r="P10" s="134"/>
      <c r="Q10" s="135"/>
      <c r="R10" s="130">
        <f t="shared" si="2"/>
        <v>1</v>
      </c>
      <c r="S10" s="123">
        <v>1</v>
      </c>
      <c r="T10" s="131">
        <f t="shared" si="3"/>
        <v>0</v>
      </c>
      <c r="U10" s="123">
        <f t="shared" si="4"/>
        <v>0</v>
      </c>
      <c r="V10" s="123">
        <f t="shared" si="5"/>
        <v>0</v>
      </c>
      <c r="W10" s="123">
        <f t="shared" si="6"/>
        <v>0</v>
      </c>
      <c r="X10" s="123">
        <f t="shared" si="7"/>
        <v>0</v>
      </c>
      <c r="Y10" s="123">
        <f t="shared" si="8"/>
        <v>0</v>
      </c>
      <c r="Z10" s="123">
        <f t="shared" si="9"/>
        <v>0</v>
      </c>
      <c r="AA10" s="124"/>
      <c r="AB10" s="125"/>
    </row>
    <row r="11" spans="1:28" ht="12.75">
      <c r="A11" s="127" t="str">
        <f>'Team Declaration'!$B9</f>
        <v>Javelin</v>
      </c>
      <c r="B11" s="124"/>
      <c r="C11" s="129" t="s">
        <v>12</v>
      </c>
      <c r="D11" s="124"/>
      <c r="E11" s="129"/>
      <c r="F11" s="130">
        <f t="shared" si="0"/>
        <v>0</v>
      </c>
      <c r="G11" s="127" t="str">
        <f>'Team Declaration'!$B9</f>
        <v>Javelin</v>
      </c>
      <c r="H11" s="124"/>
      <c r="I11" s="129" t="s">
        <v>27</v>
      </c>
      <c r="J11" s="124"/>
      <c r="K11" s="129"/>
      <c r="L11" s="130">
        <f t="shared" si="1"/>
        <v>0</v>
      </c>
      <c r="M11" s="127" t="str">
        <f>'Team Declaration'!$B9</f>
        <v>Javelin</v>
      </c>
      <c r="N11" s="123"/>
      <c r="O11" s="129"/>
      <c r="P11" s="124"/>
      <c r="Q11" s="129"/>
      <c r="R11" s="130">
        <f t="shared" si="2"/>
        <v>0</v>
      </c>
      <c r="S11" s="123"/>
      <c r="T11" s="136">
        <v>1E-06</v>
      </c>
      <c r="U11" s="136">
        <v>2E-06</v>
      </c>
      <c r="V11" s="136">
        <v>3E-06</v>
      </c>
      <c r="W11" s="136">
        <v>4E-06</v>
      </c>
      <c r="X11" s="136">
        <v>5E-06</v>
      </c>
      <c r="Y11" s="136">
        <v>6E-06</v>
      </c>
      <c r="Z11" s="136">
        <v>7E-06</v>
      </c>
      <c r="AA11" s="124"/>
      <c r="AB11" s="125"/>
    </row>
    <row r="12" spans="1:28" ht="12.75">
      <c r="A12" s="123"/>
      <c r="B12" s="132" t="str">
        <f>IF(D12=0,"",INDEX('Team Declaration'!$C$6:$BE$17,MATCH(A11,'Team Declaration'!$B$6:$B$17,0),MATCH(D12,'Team Declaration'!$C$4:$BE$4,0)))</f>
        <v>Grant Sterling</v>
      </c>
      <c r="C12" s="133" t="str">
        <f>IF(D12=0,"",INDEX('Team Declaration'!$C$4:$BF$34,31,MATCH(D12,'Team Declaration'!$C$4:$BF$4,0)))</f>
        <v>ERAC</v>
      </c>
      <c r="D12" s="134" t="s">
        <v>18</v>
      </c>
      <c r="E12" s="135">
        <v>30.74</v>
      </c>
      <c r="F12" s="130">
        <f t="shared" si="0"/>
        <v>6</v>
      </c>
      <c r="G12" s="123"/>
      <c r="H12" s="132" t="str">
        <f>IF(J12=0,"",INDEX('Team Declaration'!$C$6:$BE$17,MATCH(G11,'Team Declaration'!$B$6:$B$17,0),MATCH(J12,'Team Declaration'!$C$4:$BE$4,0)))</f>
        <v>Mark Gibbs</v>
      </c>
      <c r="I12" s="133" t="str">
        <f>IF(J12=0,"",INDEX('Team Declaration'!$C$4:$BF$34,31,MATCH(J12,'Team Declaration'!$C$4:$BF$4,0)))</f>
        <v>WDC</v>
      </c>
      <c r="J12" s="134">
        <v>12</v>
      </c>
      <c r="K12" s="135">
        <v>33.9</v>
      </c>
      <c r="L12" s="130">
        <f t="shared" si="1"/>
        <v>6</v>
      </c>
      <c r="M12" s="123"/>
      <c r="N12" s="132" t="str">
        <f>IF(P12=0,"",INDEX('Team Declaration'!$C$6:$BE$17,MATCH(M11,'Team Declaration'!$B$6:$B$17,0),MATCH(P12,'Team Declaration'!$C$4:$BE$4,0)))</f>
        <v>Bob Sumsion</v>
      </c>
      <c r="O12" s="133" t="str">
        <f>IF(P12=0,"",INDEX('Team Declaration'!$C$4:$BF$34,31,MATCH(P12,'Team Declaration'!$C$4:$BF$4,0)))</f>
        <v>ERAC</v>
      </c>
      <c r="P12" s="134">
        <v>4</v>
      </c>
      <c r="Q12" s="135">
        <v>25.55</v>
      </c>
      <c r="R12" s="130">
        <f t="shared" si="2"/>
        <v>6</v>
      </c>
      <c r="S12" s="123">
        <v>6</v>
      </c>
      <c r="T12" s="131">
        <f aca="true" t="shared" si="10" ref="T12:T58">IF(OR($D12=T$1,$D12=T$2,$D12=T$3,$D12=T$4),$F12,0)+IF(OR($J12=T$1,$J12=T$2,$J12=T$3,$J12=T$4),$L12,0)+IF(OR($P12=T$1,$P12=T$2,$P12=T$3,$P12=T$4),$R12,0)</f>
        <v>0</v>
      </c>
      <c r="U12" s="123">
        <f aca="true" t="shared" si="11" ref="U12:U58">IF(OR($D12=U$1,$D12=U$2,$D12=U$3,$D12=U$4),$F12,0)+IF(OR($J12=U$1,$J12=U$2,$J12=U$3,$J12=U$4),$L12,0)+IF(OR($P12=U$1,$P12=U$2,$P12=U$3,$P12=U$4),$R12,0)</f>
        <v>0</v>
      </c>
      <c r="V12" s="123">
        <f aca="true" t="shared" si="12" ref="V12:V58">IF(OR($D12=V$1,$D12=V$2,$D12=V$3,$D12=V$4),$F12,0)+IF(OR($J12=V$1,$J12=V$2,$J12=V$3,$J12=V$4),$L12,0)+IF(OR($P12=V$1,$P12=V$2,$P12=V$3,$P12=V$4),$R12,0)</f>
        <v>12</v>
      </c>
      <c r="W12" s="123">
        <f aca="true" t="shared" si="13" ref="W12:W58">IF(OR($D12=W$1,$D12=W$2,$D12=W$3,$D12=W$4),$F12,0)+IF(OR($J12=W$1,$J12=W$2,$J12=W$3,$J12=W$4),$L12,0)+IF(OR($P12=W$1,$P12=W$2,$P12=W$3,$P12=W$4),$R12,0)</f>
        <v>0</v>
      </c>
      <c r="X12" s="123">
        <f aca="true" t="shared" si="14" ref="X12:X58">IF(OR($D12=X$1,$D12=X$2,$D12=X$3,$D12=X$4),$F12,0)+IF(OR($J12=X$1,$J12=X$2,$J12=X$3,$J12=X$4),$L12,0)+IF(OR($P12=X$1,$P12=X$2,$P12=X$3,$P12=X$4),$R12,0)</f>
        <v>0</v>
      </c>
      <c r="Y12" s="123">
        <f aca="true" t="shared" si="15" ref="Y12:Y58">IF(OR($D12=Y$1,$D12=Y$2,$D12=Y$3,$D12=Y$4),$F12,0)+IF(OR($J12=Y$1,$J12=Y$2,$J12=Y$3,$J12=Y$4),$L12,0)+IF(OR($P12=Y$1,$P12=Y$2,$P12=Y$3,$P12=Y$4),$R12,0)</f>
        <v>0</v>
      </c>
      <c r="Z12" s="123">
        <f aca="true" t="shared" si="16" ref="Z12:Z58">IF(OR($D12=Z$1,$D12=Z$2,$D12=Z$3,$D12=Z$4),$F12,0)+IF(OR($J12=Z$1,$J12=Z$2,$J12=Z$3,$J12=Z$4),$L12,0)+IF(OR($P12=Z$1,$P12=Z$2,$P12=Z$3,$P12=Z$4),$R12,0)</f>
        <v>6</v>
      </c>
      <c r="AA12" s="124"/>
      <c r="AB12" s="125"/>
    </row>
    <row r="13" spans="1:28" ht="12.75">
      <c r="A13" s="123"/>
      <c r="B13" s="132" t="str">
        <f>IF(D13=0,"",INDEX('Team Declaration'!$C$6:$BE$17,MATCH(A11,'Team Declaration'!$B$6:$B$17,0),MATCH(D13,'Team Declaration'!$C$4:$BE$4,0)))</f>
        <v>Richard McGregor</v>
      </c>
      <c r="C13" s="133" t="str">
        <f>IF(D13=0,"",INDEX('Team Declaration'!$C$4:$BF$34,31,MATCH(D13,'Team Declaration'!$C$4:$BF$4,0)))</f>
        <v>B&amp;H</v>
      </c>
      <c r="D13" s="134" t="s">
        <v>14</v>
      </c>
      <c r="E13" s="135">
        <v>21.4</v>
      </c>
      <c r="F13" s="130">
        <f t="shared" si="0"/>
        <v>5</v>
      </c>
      <c r="G13" s="123"/>
      <c r="H13" s="132" t="str">
        <f>IF(J13=0,"",INDEX('Team Declaration'!$C$6:$BE$17,MATCH(G11,'Team Declaration'!$B$6:$B$17,0),MATCH(J13,'Team Declaration'!$C$4:$BE$4,0)))</f>
        <v>Dave Roberts</v>
      </c>
      <c r="I13" s="133" t="str">
        <f>IF(J13=0,"",INDEX('Team Declaration'!$C$4:$BF$34,31,MATCH(J13,'Team Declaration'!$C$4:$BF$4,0)))</f>
        <v>B&amp;H</v>
      </c>
      <c r="J13" s="134">
        <v>11</v>
      </c>
      <c r="K13" s="135">
        <v>14.33</v>
      </c>
      <c r="L13" s="130">
        <f t="shared" si="1"/>
        <v>5</v>
      </c>
      <c r="M13" s="123"/>
      <c r="N13" s="132" t="str">
        <f>IF(P13=0,"",INDEX('Team Declaration'!$C$6:$BE$17,MATCH(M11,'Team Declaration'!$B$6:$B$17,0),MATCH(P13,'Team Declaration'!$C$4:$BE$4,0)))</f>
        <v>Mike Bale</v>
      </c>
      <c r="O13" s="133" t="str">
        <f>IF(P13=0,"",INDEX('Team Declaration'!$C$4:$BF$34,31,MATCH(P13,'Team Declaration'!$C$4:$BF$4,0)))</f>
        <v>HHH</v>
      </c>
      <c r="P13" s="134">
        <v>17</v>
      </c>
      <c r="Q13" s="135">
        <v>19.39</v>
      </c>
      <c r="R13" s="130">
        <f t="shared" si="2"/>
        <v>5</v>
      </c>
      <c r="S13" s="123">
        <v>5</v>
      </c>
      <c r="T13" s="131">
        <f t="shared" si="10"/>
        <v>0</v>
      </c>
      <c r="U13" s="123">
        <f t="shared" si="11"/>
        <v>10</v>
      </c>
      <c r="V13" s="123">
        <f t="shared" si="12"/>
        <v>0</v>
      </c>
      <c r="W13" s="123">
        <f t="shared" si="13"/>
        <v>5</v>
      </c>
      <c r="X13" s="123">
        <f t="shared" si="14"/>
        <v>0</v>
      </c>
      <c r="Y13" s="123">
        <f t="shared" si="15"/>
        <v>0</v>
      </c>
      <c r="Z13" s="123">
        <f t="shared" si="16"/>
        <v>0</v>
      </c>
      <c r="AA13" s="124"/>
      <c r="AB13" s="125"/>
    </row>
    <row r="14" spans="1:28" ht="12.75">
      <c r="A14" s="123"/>
      <c r="B14" s="132" t="str">
        <f>IF(D14=0,"",INDEX('Team Declaration'!$C$6:$BE$17,MATCH(A11,'Team Declaration'!$B$6:$B$17,0),MATCH(D14,'Team Declaration'!$C$4:$BE$4,0)))</f>
        <v>Tim Popkin</v>
      </c>
      <c r="C14" s="133" t="str">
        <f>IF(D14=0,"",INDEX('Team Declaration'!$C$4:$BF$34,31,MATCH(D14,'Team Declaration'!$C$4:$BF$4,0)))</f>
        <v>HHH</v>
      </c>
      <c r="D14" s="134" t="s">
        <v>22</v>
      </c>
      <c r="E14" s="135">
        <v>12.25</v>
      </c>
      <c r="F14" s="130">
        <f t="shared" si="0"/>
        <v>4</v>
      </c>
      <c r="G14" s="123"/>
      <c r="H14" s="132">
        <f>IF(J14=0,"",INDEX('Team Declaration'!$C$6:$BE$17,MATCH(G11,'Team Declaration'!$B$6:$B$17,0),MATCH(J14,'Team Declaration'!$C$4:$BE$4,0)))</f>
      </c>
      <c r="I14" s="133">
        <f>IF(J14=0,"",INDEX('Team Declaration'!$C$4:$BF$34,31,MATCH(J14,'Team Declaration'!$C$4:$BF$4,0)))</f>
      </c>
      <c r="J14" s="134"/>
      <c r="K14" s="135"/>
      <c r="L14" s="130">
        <f t="shared" si="1"/>
        <v>4</v>
      </c>
      <c r="M14" s="123"/>
      <c r="N14" s="132" t="str">
        <f>IF(P14=0,"",INDEX('Team Declaration'!$C$6:$BE$17,MATCH(M11,'Team Declaration'!$B$6:$B$17,0),MATCH(P14,'Team Declaration'!$C$4:$BE$4,0)))</f>
        <v>Shawn Buck</v>
      </c>
      <c r="O14" s="133" t="str">
        <f>IF(P14=0,"",INDEX('Team Declaration'!$C$4:$BF$34,31,MATCH(P14,'Team Declaration'!$C$4:$BF$4,0)))</f>
        <v>A80</v>
      </c>
      <c r="P14" s="134">
        <v>8</v>
      </c>
      <c r="Q14" s="135">
        <v>6.98</v>
      </c>
      <c r="R14" s="130">
        <f t="shared" si="2"/>
        <v>4</v>
      </c>
      <c r="S14" s="123">
        <v>4</v>
      </c>
      <c r="T14" s="131">
        <f t="shared" si="10"/>
        <v>4</v>
      </c>
      <c r="U14" s="123">
        <f t="shared" si="11"/>
        <v>0</v>
      </c>
      <c r="V14" s="123">
        <f t="shared" si="12"/>
        <v>0</v>
      </c>
      <c r="W14" s="123">
        <f t="shared" si="13"/>
        <v>4</v>
      </c>
      <c r="X14" s="123">
        <f t="shared" si="14"/>
        <v>0</v>
      </c>
      <c r="Y14" s="123">
        <f t="shared" si="15"/>
        <v>0</v>
      </c>
      <c r="Z14" s="123">
        <f t="shared" si="16"/>
        <v>0</v>
      </c>
      <c r="AA14" s="124"/>
      <c r="AB14" s="125"/>
    </row>
    <row r="15" spans="1:28" ht="12.75">
      <c r="A15" s="123"/>
      <c r="B15" s="132">
        <f>IF(D15=0,"",INDEX('Team Declaration'!$C$6:$BE$17,MATCH(A11,'Team Declaration'!$B$6:$B$17,0),MATCH(D15,'Team Declaration'!$C$4:$BE$4,0)))</f>
      </c>
      <c r="C15" s="133">
        <f>IF(D15=0,"",INDEX('Team Declaration'!$C$4:$BF$34,31,MATCH(D15,'Team Declaration'!$C$4:$BF$4,0)))</f>
      </c>
      <c r="D15" s="134"/>
      <c r="E15" s="135"/>
      <c r="F15" s="130">
        <f t="shared" si="0"/>
        <v>3</v>
      </c>
      <c r="G15" s="123"/>
      <c r="H15" s="132">
        <f>IF(J15=0,"",INDEX('Team Declaration'!$C$6:$BE$17,MATCH(G11,'Team Declaration'!$B$6:$B$17,0),MATCH(J15,'Team Declaration'!$C$4:$BE$4,0)))</f>
      </c>
      <c r="I15" s="133">
        <f>IF(J15=0,"",INDEX('Team Declaration'!$C$4:$BF$34,31,MATCH(J15,'Team Declaration'!$C$4:$BF$4,0)))</f>
      </c>
      <c r="J15" s="134"/>
      <c r="K15" s="135"/>
      <c r="L15" s="130">
        <f t="shared" si="1"/>
        <v>3</v>
      </c>
      <c r="M15" s="123"/>
      <c r="N15" s="132">
        <f>IF(P15=0,"",INDEX('Team Declaration'!$C$6:$BE$17,MATCH(M11,'Team Declaration'!$B$6:$B$17,0),MATCH(P15,'Team Declaration'!$C$4:$BE$4,0)))</f>
      </c>
      <c r="O15" s="133">
        <f>IF(P15=0,"",INDEX('Team Declaration'!$C$4:$BF$34,31,MATCH(P15,'Team Declaration'!$C$4:$BF$4,0)))</f>
      </c>
      <c r="P15" s="134"/>
      <c r="Q15" s="135"/>
      <c r="R15" s="130">
        <f t="shared" si="2"/>
        <v>3</v>
      </c>
      <c r="S15" s="123">
        <v>3</v>
      </c>
      <c r="T15" s="131">
        <f t="shared" si="10"/>
        <v>0</v>
      </c>
      <c r="U15" s="123">
        <f t="shared" si="11"/>
        <v>0</v>
      </c>
      <c r="V15" s="123">
        <f t="shared" si="12"/>
        <v>0</v>
      </c>
      <c r="W15" s="123">
        <f t="shared" si="13"/>
        <v>0</v>
      </c>
      <c r="X15" s="123">
        <f t="shared" si="14"/>
        <v>0</v>
      </c>
      <c r="Y15" s="123">
        <f t="shared" si="15"/>
        <v>0</v>
      </c>
      <c r="Z15" s="123">
        <f t="shared" si="16"/>
        <v>0</v>
      </c>
      <c r="AA15" s="124"/>
      <c r="AB15" s="125"/>
    </row>
    <row r="16" spans="1:28" ht="12.75">
      <c r="A16" s="123"/>
      <c r="B16" s="132">
        <f>IF(D16=0,"",INDEX('Team Declaration'!$C$6:$BE$17,MATCH(A11,'Team Declaration'!$B$6:$B$17,0),MATCH(D16,'Team Declaration'!$C$4:$BE$4,0)))</f>
      </c>
      <c r="C16" s="133">
        <f>IF(D16=0,"",INDEX('Team Declaration'!$C$4:$BF$34,31,MATCH(D16,'Team Declaration'!$C$4:$BF$4,0)))</f>
      </c>
      <c r="D16" s="134"/>
      <c r="E16" s="135"/>
      <c r="F16" s="130">
        <f t="shared" si="0"/>
        <v>2</v>
      </c>
      <c r="G16" s="123"/>
      <c r="H16" s="132">
        <f>IF(J16=0,"",INDEX('Team Declaration'!$C$6:$BE$17,MATCH(G11,'Team Declaration'!$B$6:$B$17,0),MATCH(J16,'Team Declaration'!$C$4:$BE$4,0)))</f>
      </c>
      <c r="I16" s="133">
        <f>IF(J16=0,"",INDEX('Team Declaration'!$C$4:$BF$34,31,MATCH(J16,'Team Declaration'!$C$4:$BF$4,0)))</f>
      </c>
      <c r="J16" s="134"/>
      <c r="K16" s="135"/>
      <c r="L16" s="130">
        <f t="shared" si="1"/>
        <v>2</v>
      </c>
      <c r="M16" s="123"/>
      <c r="N16" s="132">
        <f>IF(P16=0,"",INDEX('Team Declaration'!$C$6:$BE$17,MATCH(M11,'Team Declaration'!$B$6:$B$17,0),MATCH(P16,'Team Declaration'!$C$4:$BE$4,0)))</f>
      </c>
      <c r="O16" s="133">
        <f>IF(P16=0,"",INDEX('Team Declaration'!$C$4:$BF$34,31,MATCH(P16,'Team Declaration'!$C$4:$BF$4,0)))</f>
      </c>
      <c r="P16" s="134"/>
      <c r="Q16" s="135"/>
      <c r="R16" s="130">
        <f t="shared" si="2"/>
        <v>2</v>
      </c>
      <c r="S16" s="123">
        <v>2</v>
      </c>
      <c r="T16" s="131">
        <f t="shared" si="10"/>
        <v>0</v>
      </c>
      <c r="U16" s="123">
        <f t="shared" si="11"/>
        <v>0</v>
      </c>
      <c r="V16" s="123">
        <f t="shared" si="12"/>
        <v>0</v>
      </c>
      <c r="W16" s="123">
        <f t="shared" si="13"/>
        <v>0</v>
      </c>
      <c r="X16" s="123">
        <f t="shared" si="14"/>
        <v>0</v>
      </c>
      <c r="Y16" s="123">
        <f t="shared" si="15"/>
        <v>0</v>
      </c>
      <c r="Z16" s="123">
        <f t="shared" si="16"/>
        <v>0</v>
      </c>
      <c r="AA16" s="124"/>
      <c r="AB16" s="125"/>
    </row>
    <row r="17" spans="1:28" ht="12.75">
      <c r="A17" s="123"/>
      <c r="B17" s="132">
        <f>IF(D17=0,"",INDEX('Team Declaration'!$C$6:$BE$17,MATCH(A11,'Team Declaration'!$B$6:$B$17,0),MATCH(D17,'Team Declaration'!$C$4:$BE$4,0)))</f>
      </c>
      <c r="C17" s="133">
        <f>IF(D17=0,"",INDEX('Team Declaration'!$C$4:$BF$34,31,MATCH(D17,'Team Declaration'!$C$4:$BF$4,0)))</f>
      </c>
      <c r="D17" s="134"/>
      <c r="E17" s="135"/>
      <c r="F17" s="130">
        <f t="shared" si="0"/>
        <v>1</v>
      </c>
      <c r="G17" s="123"/>
      <c r="H17" s="132">
        <f>IF(J17=0,"",INDEX('Team Declaration'!$C$6:$BE$17,MATCH(G11,'Team Declaration'!$B$6:$B$17,0),MATCH(J17,'Team Declaration'!$C$4:$BE$4,0)))</f>
      </c>
      <c r="I17" s="133">
        <f>IF(J17=0,"",INDEX('Team Declaration'!$C$4:$BF$34,31,MATCH(J17,'Team Declaration'!$C$4:$BF$4,0)))</f>
      </c>
      <c r="J17" s="134"/>
      <c r="K17" s="135"/>
      <c r="L17" s="130">
        <f t="shared" si="1"/>
        <v>1</v>
      </c>
      <c r="M17" s="123"/>
      <c r="N17" s="132">
        <f>IF(P17=0,"",INDEX('Team Declaration'!$C$6:$BE$17,MATCH(M11,'Team Declaration'!$B$6:$B$17,0),MATCH(P17,'Team Declaration'!$C$4:$BE$4,0)))</f>
      </c>
      <c r="O17" s="133">
        <f>IF(P17=0,"",INDEX('Team Declaration'!$C$4:$BF$34,31,MATCH(P17,'Team Declaration'!$C$4:$BF$4,0)))</f>
      </c>
      <c r="P17" s="134"/>
      <c r="Q17" s="135"/>
      <c r="R17" s="130">
        <f t="shared" si="2"/>
        <v>1</v>
      </c>
      <c r="S17" s="123">
        <v>1</v>
      </c>
      <c r="T17" s="131">
        <f t="shared" si="10"/>
        <v>0</v>
      </c>
      <c r="U17" s="123">
        <f t="shared" si="11"/>
        <v>0</v>
      </c>
      <c r="V17" s="123">
        <f t="shared" si="12"/>
        <v>0</v>
      </c>
      <c r="W17" s="123">
        <f t="shared" si="13"/>
        <v>0</v>
      </c>
      <c r="X17" s="123">
        <f t="shared" si="14"/>
        <v>0</v>
      </c>
      <c r="Y17" s="123">
        <f t="shared" si="15"/>
        <v>0</v>
      </c>
      <c r="Z17" s="123">
        <f t="shared" si="16"/>
        <v>0</v>
      </c>
      <c r="AA17" s="124"/>
      <c r="AB17" s="125"/>
    </row>
    <row r="18" spans="1:28" ht="12.75">
      <c r="A18" s="127" t="str">
        <f>'Team Declaration'!$B11</f>
        <v>1500 metres</v>
      </c>
      <c r="B18" s="129"/>
      <c r="C18" s="129" t="s">
        <v>12</v>
      </c>
      <c r="D18" s="129"/>
      <c r="E18" s="129"/>
      <c r="F18" s="130">
        <f t="shared" si="0"/>
        <v>0</v>
      </c>
      <c r="G18" s="127" t="str">
        <f>'Team Declaration'!$B11</f>
        <v>1500 metres</v>
      </c>
      <c r="H18" s="129"/>
      <c r="I18" s="129" t="s">
        <v>14</v>
      </c>
      <c r="J18" s="129"/>
      <c r="K18" s="129"/>
      <c r="L18" s="130">
        <f t="shared" si="1"/>
        <v>0</v>
      </c>
      <c r="M18" s="127" t="str">
        <f>'Team Declaration'!$B11</f>
        <v>1500 metres</v>
      </c>
      <c r="N18" s="129"/>
      <c r="O18" s="129" t="s">
        <v>27</v>
      </c>
      <c r="P18" s="129"/>
      <c r="Q18" s="129"/>
      <c r="R18" s="130">
        <f t="shared" si="2"/>
        <v>0</v>
      </c>
      <c r="S18" s="123"/>
      <c r="T18" s="131">
        <f t="shared" si="10"/>
        <v>0</v>
      </c>
      <c r="U18" s="123">
        <f t="shared" si="11"/>
        <v>0</v>
      </c>
      <c r="V18" s="123">
        <f t="shared" si="12"/>
        <v>0</v>
      </c>
      <c r="W18" s="123">
        <f t="shared" si="13"/>
        <v>0</v>
      </c>
      <c r="X18" s="123">
        <f t="shared" si="14"/>
        <v>0</v>
      </c>
      <c r="Y18" s="123">
        <f t="shared" si="15"/>
        <v>0</v>
      </c>
      <c r="Z18" s="123">
        <f t="shared" si="16"/>
        <v>0</v>
      </c>
      <c r="AA18" s="124"/>
      <c r="AB18" s="125"/>
    </row>
    <row r="19" spans="1:28" ht="12.75">
      <c r="A19" s="123"/>
      <c r="B19" s="132" t="str">
        <f>IF(D19=0,"",INDEX('Team Declaration'!$C$6:$BE$17,MATCH(A18,'Team Declaration'!$B$6:$B$17,0),MATCH(D19,'Team Declaration'!$C$4:$BE$4,0)))</f>
        <v>Joe Ashley</v>
      </c>
      <c r="C19" s="133" t="str">
        <f>IF(D19=0,"",INDEX('Team Declaration'!$C$4:$BF$34,31,MATCH(D19,'Team Declaration'!$C$4:$BF$4,0)))</f>
        <v>A80</v>
      </c>
      <c r="D19" s="134" t="s">
        <v>12</v>
      </c>
      <c r="E19" s="137" t="s">
        <v>139</v>
      </c>
      <c r="F19" s="130">
        <f t="shared" si="0"/>
        <v>6</v>
      </c>
      <c r="G19" s="123"/>
      <c r="H19" s="132" t="str">
        <f>IF(J19=0,"",INDEX('Team Declaration'!$C$6:$BE$17,MATCH(G18,'Team Declaration'!$B$6:$B$17,0),MATCH(J19,'Team Declaration'!$C$4:$BE$4,0)))</f>
        <v>Jon Bowditch</v>
      </c>
      <c r="I19" s="133" t="str">
        <f>IF(J19=0,"",INDEX('Team Declaration'!$C$4:$BF$34,31,MATCH(J19,'Team Declaration'!$C$4:$BF$4,0)))</f>
        <v>A80</v>
      </c>
      <c r="J19" s="134" t="s">
        <v>13</v>
      </c>
      <c r="K19" s="137" t="s">
        <v>140</v>
      </c>
      <c r="L19" s="130">
        <f t="shared" si="1"/>
        <v>6</v>
      </c>
      <c r="M19" s="123"/>
      <c r="N19" s="132" t="str">
        <f>IF(P19=0,"",INDEX('Team Declaration'!$C$6:$BE$17,MATCH(M18,'Team Declaration'!$B$6:$B$17,0),MATCH(P19,'Team Declaration'!$C$4:$BE$4,0)))</f>
        <v>Jonathan Burrell</v>
      </c>
      <c r="O19" s="133" t="str">
        <f>IF(P19=0,"",INDEX('Team Declaration'!$C$4:$BF$34,31,MATCH(P19,'Team Declaration'!$C$4:$BF$4,0)))</f>
        <v>HHH</v>
      </c>
      <c r="P19" s="134">
        <v>17</v>
      </c>
      <c r="Q19" s="137" t="s">
        <v>141</v>
      </c>
      <c r="R19" s="130">
        <f t="shared" si="2"/>
        <v>6</v>
      </c>
      <c r="S19" s="123">
        <v>6</v>
      </c>
      <c r="T19" s="131">
        <f t="shared" si="10"/>
        <v>12</v>
      </c>
      <c r="U19" s="123">
        <f t="shared" si="11"/>
        <v>0</v>
      </c>
      <c r="V19" s="123">
        <f t="shared" si="12"/>
        <v>0</v>
      </c>
      <c r="W19" s="123">
        <f t="shared" si="13"/>
        <v>6</v>
      </c>
      <c r="X19" s="123">
        <f t="shared" si="14"/>
        <v>0</v>
      </c>
      <c r="Y19" s="123">
        <f t="shared" si="15"/>
        <v>0</v>
      </c>
      <c r="Z19" s="123">
        <f t="shared" si="16"/>
        <v>0</v>
      </c>
      <c r="AA19" s="124"/>
      <c r="AB19" s="125"/>
    </row>
    <row r="20" spans="1:28" ht="12.75">
      <c r="A20" s="123"/>
      <c r="B20" s="132" t="str">
        <f>IF(D20=0,"",INDEX('Team Declaration'!$C$6:$BE$17,MATCH(A18,'Team Declaration'!$B$6:$B$17,0),MATCH(D20,'Team Declaration'!$C$4:$BE$4,0)))</f>
        <v>Paul Mealling</v>
      </c>
      <c r="C20" s="133" t="str">
        <f>IF(D20=0,"",INDEX('Team Declaration'!$C$4:$BF$34,31,MATCH(D20,'Team Declaration'!$C$4:$BF$4,0)))</f>
        <v>ERAC</v>
      </c>
      <c r="D20" s="134" t="s">
        <v>18</v>
      </c>
      <c r="E20" s="137" t="s">
        <v>142</v>
      </c>
      <c r="F20" s="130">
        <f t="shared" si="0"/>
        <v>5</v>
      </c>
      <c r="G20" s="123"/>
      <c r="H20" s="132" t="str">
        <f>IF(J20=0,"",INDEX('Team Declaration'!$C$6:$BE$17,MATCH(G18,'Team Declaration'!$B$6:$B$17,0),MATCH(J20,'Team Declaration'!$C$4:$BE$4,0)))</f>
        <v>Tim Popkin</v>
      </c>
      <c r="I20" s="133" t="str">
        <f>IF(J20=0,"",INDEX('Team Declaration'!$C$4:$BF$34,31,MATCH(J20,'Team Declaration'!$C$4:$BF$4,0)))</f>
        <v>HHH</v>
      </c>
      <c r="J20" s="134" t="s">
        <v>23</v>
      </c>
      <c r="K20" s="137" t="s">
        <v>143</v>
      </c>
      <c r="L20" s="130">
        <f t="shared" si="1"/>
        <v>5</v>
      </c>
      <c r="M20" s="123"/>
      <c r="N20" s="132" t="str">
        <f>IF(P20=0,"",INDEX('Team Declaration'!$C$6:$BE$17,MATCH(M18,'Team Declaration'!$B$6:$B$17,0),MATCH(P20,'Team Declaration'!$C$4:$BE$4,0)))</f>
        <v>Mark Halls</v>
      </c>
      <c r="O20" s="133" t="str">
        <f>IF(P20=0,"",INDEX('Team Declaration'!$C$4:$BF$34,31,MATCH(P20,'Team Declaration'!$C$4:$BF$4,0)))</f>
        <v>B&amp;H</v>
      </c>
      <c r="P20" s="134">
        <v>11</v>
      </c>
      <c r="Q20" s="137" t="s">
        <v>144</v>
      </c>
      <c r="R20" s="130">
        <f t="shared" si="2"/>
        <v>5</v>
      </c>
      <c r="S20" s="123">
        <v>5</v>
      </c>
      <c r="T20" s="131">
        <f t="shared" si="10"/>
        <v>0</v>
      </c>
      <c r="U20" s="123">
        <f t="shared" si="11"/>
        <v>5</v>
      </c>
      <c r="V20" s="123">
        <f t="shared" si="12"/>
        <v>5</v>
      </c>
      <c r="W20" s="123">
        <f t="shared" si="13"/>
        <v>5</v>
      </c>
      <c r="X20" s="123">
        <f t="shared" si="14"/>
        <v>0</v>
      </c>
      <c r="Y20" s="123">
        <f t="shared" si="15"/>
        <v>0</v>
      </c>
      <c r="Z20" s="123">
        <f t="shared" si="16"/>
        <v>0</v>
      </c>
      <c r="AA20" s="124"/>
      <c r="AB20" s="125"/>
    </row>
    <row r="21" spans="1:28" ht="12.75">
      <c r="A21" s="123"/>
      <c r="B21" s="132" t="str">
        <f>IF(D21=0,"",INDEX('Team Declaration'!$C$6:$BE$17,MATCH(A18,'Team Declaration'!$B$6:$B$17,0),MATCH(D21,'Team Declaration'!$C$4:$BE$4,0)))</f>
        <v>Colin Bennett</v>
      </c>
      <c r="C21" s="133" t="str">
        <f>IF(D21=0,"",INDEX('Team Declaration'!$C$4:$BF$34,31,MATCH(D21,'Team Declaration'!$C$4:$BF$4,0)))</f>
        <v>HHH</v>
      </c>
      <c r="D21" s="134" t="s">
        <v>22</v>
      </c>
      <c r="E21" s="137" t="s">
        <v>145</v>
      </c>
      <c r="F21" s="130">
        <f t="shared" si="0"/>
        <v>4</v>
      </c>
      <c r="G21" s="123"/>
      <c r="H21" s="132">
        <f>IF(J21=0,"",INDEX('Team Declaration'!$C$6:$BE$17,MATCH(G18,'Team Declaration'!$B$6:$B$17,0),MATCH(J21,'Team Declaration'!$C$4:$BE$4,0)))</f>
      </c>
      <c r="I21" s="133">
        <f>IF(J21=0,"",INDEX('Team Declaration'!$C$4:$BF$34,31,MATCH(J21,'Team Declaration'!$C$4:$BF$4,0)))</f>
      </c>
      <c r="J21" s="134"/>
      <c r="K21" s="137"/>
      <c r="L21" s="130">
        <f t="shared" si="1"/>
        <v>4</v>
      </c>
      <c r="M21" s="123"/>
      <c r="N21" s="132" t="str">
        <f>IF(P21=0,"",INDEX('Team Declaration'!$C$6:$BE$17,MATCH(M18,'Team Declaration'!$B$6:$B$17,0),MATCH(P21,'Team Declaration'!$C$4:$BE$4,0)))</f>
        <v>Paul Gasson</v>
      </c>
      <c r="O21" s="133" t="str">
        <f>IF(P21=0,"",INDEX('Team Declaration'!$C$4:$BF$34,31,MATCH(P21,'Team Declaration'!$C$4:$BF$4,0)))</f>
        <v>A80</v>
      </c>
      <c r="P21" s="134">
        <v>10</v>
      </c>
      <c r="Q21" s="137" t="s">
        <v>146</v>
      </c>
      <c r="R21" s="130">
        <f t="shared" si="2"/>
        <v>4</v>
      </c>
      <c r="S21" s="123">
        <v>4</v>
      </c>
      <c r="T21" s="131">
        <f t="shared" si="10"/>
        <v>4</v>
      </c>
      <c r="U21" s="123">
        <f t="shared" si="11"/>
        <v>0</v>
      </c>
      <c r="V21" s="123">
        <f t="shared" si="12"/>
        <v>0</v>
      </c>
      <c r="W21" s="123">
        <f t="shared" si="13"/>
        <v>4</v>
      </c>
      <c r="X21" s="123">
        <f t="shared" si="14"/>
        <v>0</v>
      </c>
      <c r="Y21" s="123">
        <f t="shared" si="15"/>
        <v>0</v>
      </c>
      <c r="Z21" s="123">
        <f t="shared" si="16"/>
        <v>0</v>
      </c>
      <c r="AA21" s="124"/>
      <c r="AB21" s="125"/>
    </row>
    <row r="22" spans="1:28" ht="12.75">
      <c r="A22" s="123"/>
      <c r="B22" s="132" t="str">
        <f>IF(D22=0,"",INDEX('Team Declaration'!$C$6:$BE$17,MATCH(A18,'Team Declaration'!$B$6:$B$17,0),MATCH(D22,'Team Declaration'!$C$4:$BE$4,0)))</f>
        <v>Shaun Billing</v>
      </c>
      <c r="C22" s="133" t="str">
        <f>IF(D22=0,"",INDEX('Team Declaration'!$C$4:$BF$34,31,MATCH(D22,'Team Declaration'!$C$4:$BF$4,0)))</f>
        <v>B&amp;H</v>
      </c>
      <c r="D22" s="134" t="s">
        <v>14</v>
      </c>
      <c r="E22" s="137" t="s">
        <v>147</v>
      </c>
      <c r="F22" s="130">
        <f t="shared" si="0"/>
        <v>3</v>
      </c>
      <c r="G22" s="123"/>
      <c r="H22" s="132">
        <f>IF(J22=0,"",INDEX('Team Declaration'!$C$6:$BE$17,MATCH(G18,'Team Declaration'!$B$6:$B$17,0),MATCH(J22,'Team Declaration'!$C$4:$BE$4,0)))</f>
      </c>
      <c r="I22" s="133">
        <f>IF(J22=0,"",INDEX('Team Declaration'!$C$4:$BF$34,31,MATCH(J22,'Team Declaration'!$C$4:$BF$4,0)))</f>
      </c>
      <c r="J22" s="134"/>
      <c r="K22" s="137"/>
      <c r="L22" s="130">
        <f t="shared" si="1"/>
        <v>3</v>
      </c>
      <c r="M22" s="123"/>
      <c r="N22" s="132" t="str">
        <f>IF(P22=0,"",INDEX('Team Declaration'!$C$6:$BE$17,MATCH(M18,'Team Declaration'!$B$6:$B$17,0),MATCH(P22,'Team Declaration'!$C$4:$BE$4,0)))</f>
        <v>Alan Rolfe</v>
      </c>
      <c r="O22" s="133" t="str">
        <f>IF(P22=0,"",INDEX('Team Declaration'!$C$4:$BF$34,31,MATCH(P22,'Team Declaration'!$C$4:$BF$4,0)))</f>
        <v>ERAC</v>
      </c>
      <c r="P22" s="134">
        <v>14</v>
      </c>
      <c r="Q22" s="137" t="s">
        <v>148</v>
      </c>
      <c r="R22" s="130">
        <f t="shared" si="2"/>
        <v>3</v>
      </c>
      <c r="S22" s="123">
        <v>3</v>
      </c>
      <c r="T22" s="131">
        <f t="shared" si="10"/>
        <v>0</v>
      </c>
      <c r="U22" s="123">
        <f t="shared" si="11"/>
        <v>3</v>
      </c>
      <c r="V22" s="123">
        <f t="shared" si="12"/>
        <v>3</v>
      </c>
      <c r="W22" s="123">
        <f t="shared" si="13"/>
        <v>0</v>
      </c>
      <c r="X22" s="123">
        <f t="shared" si="14"/>
        <v>0</v>
      </c>
      <c r="Y22" s="123">
        <f t="shared" si="15"/>
        <v>0</v>
      </c>
      <c r="Z22" s="123">
        <f t="shared" si="16"/>
        <v>0</v>
      </c>
      <c r="AA22" s="124"/>
      <c r="AB22" s="125"/>
    </row>
    <row r="23" spans="1:28" ht="12.75">
      <c r="A23" s="123"/>
      <c r="B23" s="132">
        <f>IF(D23=0,"",INDEX('Team Declaration'!$C$6:$BE$17,MATCH(A18,'Team Declaration'!$B$6:$B$17,0),MATCH(D23,'Team Declaration'!$C$4:$BE$4,0)))</f>
      </c>
      <c r="C23" s="133">
        <f>IF(D23=0,"",INDEX('Team Declaration'!$C$4:$BF$34,31,MATCH(D23,'Team Declaration'!$C$4:$BF$4,0)))</f>
      </c>
      <c r="D23" s="134"/>
      <c r="E23" s="137"/>
      <c r="F23" s="130">
        <f t="shared" si="0"/>
        <v>2</v>
      </c>
      <c r="G23" s="123"/>
      <c r="H23" s="132">
        <f>IF(J23=0,"",INDEX('Team Declaration'!$C$6:$BE$17,MATCH(G18,'Team Declaration'!$B$6:$B$17,0),MATCH(J23,'Team Declaration'!$C$4:$BE$4,0)))</f>
      </c>
      <c r="I23" s="133">
        <f>IF(J23=0,"",INDEX('Team Declaration'!$C$4:$BF$34,31,MATCH(J23,'Team Declaration'!$C$4:$BF$4,0)))</f>
      </c>
      <c r="J23" s="134"/>
      <c r="K23" s="137"/>
      <c r="L23" s="130">
        <f t="shared" si="1"/>
        <v>2</v>
      </c>
      <c r="M23" s="123"/>
      <c r="N23" s="132">
        <f>IF(P23=0,"",INDEX('Team Declaration'!$C$6:$BE$17,MATCH(M18,'Team Declaration'!$B$6:$B$17,0),MATCH(P23,'Team Declaration'!$C$4:$BE$4,0)))</f>
      </c>
      <c r="O23" s="133">
        <f>IF(P23=0,"",INDEX('Team Declaration'!$C$4:$BF$34,31,MATCH(P23,'Team Declaration'!$C$4:$BF$4,0)))</f>
      </c>
      <c r="P23" s="134"/>
      <c r="Q23" s="137"/>
      <c r="R23" s="130">
        <f t="shared" si="2"/>
        <v>2</v>
      </c>
      <c r="S23" s="123">
        <v>2</v>
      </c>
      <c r="T23" s="131">
        <f t="shared" si="10"/>
        <v>0</v>
      </c>
      <c r="U23" s="123">
        <f t="shared" si="11"/>
        <v>0</v>
      </c>
      <c r="V23" s="123">
        <f t="shared" si="12"/>
        <v>0</v>
      </c>
      <c r="W23" s="123">
        <f t="shared" si="13"/>
        <v>0</v>
      </c>
      <c r="X23" s="123">
        <f t="shared" si="14"/>
        <v>0</v>
      </c>
      <c r="Y23" s="123">
        <f t="shared" si="15"/>
        <v>0</v>
      </c>
      <c r="Z23" s="123">
        <f t="shared" si="16"/>
        <v>0</v>
      </c>
      <c r="AA23" s="124"/>
      <c r="AB23" s="125"/>
    </row>
    <row r="24" spans="1:28" ht="12.75">
      <c r="A24" s="123"/>
      <c r="B24" s="132">
        <f>IF(D24=0,"",INDEX('Team Declaration'!$C$6:$BE$17,MATCH(A18,'Team Declaration'!$B$6:$B$17,0),MATCH(D24,'Team Declaration'!$C$4:$BE$4,0)))</f>
      </c>
      <c r="C24" s="133">
        <f>IF(D24=0,"",INDEX('Team Declaration'!$C$4:$BF$34,31,MATCH(D24,'Team Declaration'!$C$4:$BF$4,0)))</f>
      </c>
      <c r="D24" s="134"/>
      <c r="E24" s="137"/>
      <c r="F24" s="130">
        <f t="shared" si="0"/>
        <v>1</v>
      </c>
      <c r="G24" s="123"/>
      <c r="H24" s="132">
        <f>IF(J24=0,"",INDEX('Team Declaration'!$C$6:$BE$17,MATCH(G18,'Team Declaration'!$B$6:$B$17,0),MATCH(J24,'Team Declaration'!$C$4:$BE$4,0)))</f>
      </c>
      <c r="I24" s="133">
        <f>IF(J24=0,"",INDEX('Team Declaration'!$C$4:$BF$34,31,MATCH(J24,'Team Declaration'!$C$4:$BF$4,0)))</f>
      </c>
      <c r="J24" s="134"/>
      <c r="K24" s="137"/>
      <c r="L24" s="130">
        <f t="shared" si="1"/>
        <v>1</v>
      </c>
      <c r="M24" s="123"/>
      <c r="N24" s="132">
        <f>IF(P24=0,"",INDEX('Team Declaration'!$C$6:$BE$17,MATCH(M18,'Team Declaration'!$B$6:$B$17,0),MATCH(P24,'Team Declaration'!$C$4:$BE$4,0)))</f>
      </c>
      <c r="O24" s="133">
        <f>IF(P24=0,"",INDEX('Team Declaration'!$C$4:$BF$34,31,MATCH(P24,'Team Declaration'!$C$4:$BF$4,0)))</f>
      </c>
      <c r="P24" s="134"/>
      <c r="Q24" s="137"/>
      <c r="R24" s="130">
        <f t="shared" si="2"/>
        <v>1</v>
      </c>
      <c r="S24" s="123">
        <v>1</v>
      </c>
      <c r="T24" s="131">
        <f t="shared" si="10"/>
        <v>0</v>
      </c>
      <c r="U24" s="123">
        <f t="shared" si="11"/>
        <v>0</v>
      </c>
      <c r="V24" s="123">
        <f t="shared" si="12"/>
        <v>0</v>
      </c>
      <c r="W24" s="123">
        <f t="shared" si="13"/>
        <v>0</v>
      </c>
      <c r="X24" s="123">
        <f t="shared" si="14"/>
        <v>0</v>
      </c>
      <c r="Y24" s="123">
        <f t="shared" si="15"/>
        <v>0</v>
      </c>
      <c r="Z24" s="123">
        <f t="shared" si="16"/>
        <v>0</v>
      </c>
      <c r="AA24" s="124"/>
      <c r="AB24" s="125"/>
    </row>
    <row r="25" spans="1:28" ht="12.75">
      <c r="A25" s="127" t="str">
        <f>'Team Declaration'!$B12</f>
        <v>400 metres</v>
      </c>
      <c r="B25" s="129"/>
      <c r="C25" s="129" t="s">
        <v>12</v>
      </c>
      <c r="D25" s="129"/>
      <c r="E25" s="138"/>
      <c r="F25" s="130">
        <f t="shared" si="0"/>
        <v>0</v>
      </c>
      <c r="G25" s="127" t="str">
        <f>'Team Declaration'!$B12</f>
        <v>400 metres</v>
      </c>
      <c r="H25" s="124"/>
      <c r="I25" s="129" t="s">
        <v>14</v>
      </c>
      <c r="J25" s="129"/>
      <c r="K25" s="138"/>
      <c r="L25" s="130">
        <f t="shared" si="1"/>
        <v>0</v>
      </c>
      <c r="M25" s="127" t="str">
        <f>'Team Declaration'!$B12</f>
        <v>400 metres</v>
      </c>
      <c r="N25" s="129"/>
      <c r="O25" s="129" t="s">
        <v>27</v>
      </c>
      <c r="P25" s="129"/>
      <c r="Q25" s="138"/>
      <c r="R25" s="130">
        <f t="shared" si="2"/>
        <v>0</v>
      </c>
      <c r="S25" s="123"/>
      <c r="T25" s="131">
        <f t="shared" si="10"/>
        <v>0</v>
      </c>
      <c r="U25" s="123">
        <f t="shared" si="11"/>
        <v>0</v>
      </c>
      <c r="V25" s="123">
        <f t="shared" si="12"/>
        <v>0</v>
      </c>
      <c r="W25" s="123">
        <f t="shared" si="13"/>
        <v>0</v>
      </c>
      <c r="X25" s="123">
        <f t="shared" si="14"/>
        <v>0</v>
      </c>
      <c r="Y25" s="123">
        <f t="shared" si="15"/>
        <v>0</v>
      </c>
      <c r="Z25" s="123">
        <f t="shared" si="16"/>
        <v>0</v>
      </c>
      <c r="AA25" s="124"/>
      <c r="AB25" s="125"/>
    </row>
    <row r="26" spans="1:28" ht="12.75">
      <c r="A26" s="123"/>
      <c r="B26" s="132" t="str">
        <f>IF(D26=0,"",INDEX('Team Declaration'!$C$6:$BE$17,MATCH(A25,'Team Declaration'!$B$6:$B$17,0),MATCH(D26,'Team Declaration'!$C$4:$BE$4,0)))</f>
        <v>Dave Rogers</v>
      </c>
      <c r="C26" s="133" t="str">
        <f>IF(D26=0,"",INDEX('Team Declaration'!$C$4:$BF$34,31,MATCH(D26,'Team Declaration'!$C$4:$BF$4,0)))</f>
        <v>B&amp;H</v>
      </c>
      <c r="D26" s="134" t="s">
        <v>14</v>
      </c>
      <c r="E26" s="137">
        <v>61.3</v>
      </c>
      <c r="F26" s="130">
        <f t="shared" si="0"/>
        <v>6</v>
      </c>
      <c r="G26" s="123"/>
      <c r="H26" s="132" t="str">
        <f>IF(J26=0,"",INDEX('Team Declaration'!$C$6:$BE$17,MATCH(G25,'Team Declaration'!$B$6:$B$17,0),MATCH(J26,'Team Declaration'!$C$4:$BE$4,0)))</f>
        <v>Tim Popkin</v>
      </c>
      <c r="I26" s="133" t="str">
        <f>IF(J26=0,"",INDEX('Team Declaration'!$C$4:$BF$34,31,MATCH(J26,'Team Declaration'!$C$4:$BF$4,0)))</f>
        <v>HHH</v>
      </c>
      <c r="J26" s="134" t="s">
        <v>23</v>
      </c>
      <c r="K26" s="137">
        <v>69.1</v>
      </c>
      <c r="L26" s="130">
        <f t="shared" si="1"/>
        <v>6</v>
      </c>
      <c r="M26" s="123"/>
      <c r="N26" s="132" t="str">
        <f>IF(P26=0,"",INDEX('Team Declaration'!$C$6:$BE$17,MATCH(M25,'Team Declaration'!$B$6:$B$17,0),MATCH(P26,'Team Declaration'!$C$4:$BE$4,0)))</f>
        <v>Alan Rolfe</v>
      </c>
      <c r="O26" s="133" t="str">
        <f>IF(P26=0,"",INDEX('Team Declaration'!$C$4:$BF$34,31,MATCH(P26,'Team Declaration'!$C$4:$BF$4,0)))</f>
        <v>ERAC</v>
      </c>
      <c r="P26" s="134">
        <v>14</v>
      </c>
      <c r="Q26" s="137">
        <v>66.9</v>
      </c>
      <c r="R26" s="130">
        <f t="shared" si="2"/>
        <v>6</v>
      </c>
      <c r="S26" s="123">
        <v>6</v>
      </c>
      <c r="T26" s="131">
        <f t="shared" si="10"/>
        <v>0</v>
      </c>
      <c r="U26" s="123">
        <f t="shared" si="11"/>
        <v>6</v>
      </c>
      <c r="V26" s="123">
        <f t="shared" si="12"/>
        <v>6</v>
      </c>
      <c r="W26" s="123">
        <f t="shared" si="13"/>
        <v>6</v>
      </c>
      <c r="X26" s="123">
        <f t="shared" si="14"/>
        <v>0</v>
      </c>
      <c r="Y26" s="123">
        <f t="shared" si="15"/>
        <v>0</v>
      </c>
      <c r="Z26" s="123">
        <f t="shared" si="16"/>
        <v>0</v>
      </c>
      <c r="AA26" s="124"/>
      <c r="AB26" s="125"/>
    </row>
    <row r="27" spans="1:28" ht="12.75">
      <c r="A27" s="123"/>
      <c r="B27" s="132" t="str">
        <f>IF(D27=0,"",INDEX('Team Declaration'!$C$6:$BE$17,MATCH(A25,'Team Declaration'!$B$6:$B$17,0),MATCH(D27,'Team Declaration'!$C$4:$BE$4,0)))</f>
        <v>Colin Bennett</v>
      </c>
      <c r="C27" s="133" t="str">
        <f>IF(D27=0,"",INDEX('Team Declaration'!$C$4:$BF$34,31,MATCH(D27,'Team Declaration'!$C$4:$BF$4,0)))</f>
        <v>HHH</v>
      </c>
      <c r="D27" s="134" t="s">
        <v>22</v>
      </c>
      <c r="E27" s="137">
        <v>64.7</v>
      </c>
      <c r="F27" s="130">
        <f t="shared" si="0"/>
        <v>5</v>
      </c>
      <c r="G27" s="123"/>
      <c r="H27" s="132" t="str">
        <f>IF(J27=0,"",INDEX('Team Declaration'!$C$6:$BE$17,MATCH(G25,'Team Declaration'!$B$6:$B$17,0),MATCH(J27,'Team Declaration'!$C$4:$BE$4,0)))</f>
        <v>Dan Ellis</v>
      </c>
      <c r="I27" s="133" t="str">
        <f>IF(J27=0,"",INDEX('Team Declaration'!$C$4:$BF$34,31,MATCH(J27,'Team Declaration'!$C$4:$BF$4,0)))</f>
        <v>ERAC</v>
      </c>
      <c r="J27" s="134" t="s">
        <v>19</v>
      </c>
      <c r="K27" s="137">
        <v>73.3</v>
      </c>
      <c r="L27" s="130">
        <f t="shared" si="1"/>
        <v>5</v>
      </c>
      <c r="M27" s="123"/>
      <c r="N27" s="132" t="str">
        <f>IF(P27=0,"",INDEX('Team Declaration'!$C$6:$BE$17,MATCH(M25,'Team Declaration'!$B$6:$B$17,0),MATCH(P27,'Team Declaration'!$C$4:$BE$4,0)))</f>
        <v>Jonathan Burrell</v>
      </c>
      <c r="O27" s="133" t="str">
        <f>IF(P27=0,"",INDEX('Team Declaration'!$C$4:$BF$34,31,MATCH(P27,'Team Declaration'!$C$4:$BF$4,0)))</f>
        <v>HHH</v>
      </c>
      <c r="P27" s="134">
        <v>17</v>
      </c>
      <c r="Q27" s="137">
        <v>69.3</v>
      </c>
      <c r="R27" s="130">
        <f t="shared" si="2"/>
        <v>5</v>
      </c>
      <c r="S27" s="123">
        <v>5</v>
      </c>
      <c r="T27" s="131">
        <f t="shared" si="10"/>
        <v>0</v>
      </c>
      <c r="U27" s="123">
        <f t="shared" si="11"/>
        <v>0</v>
      </c>
      <c r="V27" s="123">
        <f t="shared" si="12"/>
        <v>5</v>
      </c>
      <c r="W27" s="123">
        <f t="shared" si="13"/>
        <v>10</v>
      </c>
      <c r="X27" s="123">
        <f t="shared" si="14"/>
        <v>0</v>
      </c>
      <c r="Y27" s="123">
        <f t="shared" si="15"/>
        <v>0</v>
      </c>
      <c r="Z27" s="123">
        <f t="shared" si="16"/>
        <v>0</v>
      </c>
      <c r="AA27" s="124"/>
      <c r="AB27" s="125"/>
    </row>
    <row r="28" spans="1:28" ht="12.75">
      <c r="A28" s="123"/>
      <c r="B28" s="132" t="str">
        <f>IF(D28=0,"",INDEX('Team Declaration'!$C$6:$BE$17,MATCH(A25,'Team Declaration'!$B$6:$B$17,0),MATCH(D28,'Team Declaration'!$C$4:$BE$4,0)))</f>
        <v>Nigel Duckworth</v>
      </c>
      <c r="C28" s="133" t="str">
        <f>IF(D28=0,"",INDEX('Team Declaration'!$C$4:$BF$34,31,MATCH(D28,'Team Declaration'!$C$4:$BF$4,0)))</f>
        <v>ERAC</v>
      </c>
      <c r="D28" s="139" t="s">
        <v>18</v>
      </c>
      <c r="E28" s="137">
        <v>67.2</v>
      </c>
      <c r="F28" s="130">
        <f t="shared" si="0"/>
        <v>4</v>
      </c>
      <c r="G28" s="123"/>
      <c r="H28" s="132">
        <f>IF(J28=0,"",INDEX('Team Declaration'!$C$6:$BE$17,MATCH(G25,'Team Declaration'!$B$6:$B$17,0),MATCH(J28,'Team Declaration'!$C$4:$BE$4,0)))</f>
      </c>
      <c r="I28" s="133">
        <f>IF(J28=0,"",INDEX('Team Declaration'!$C$4:$BF$34,31,MATCH(J28,'Team Declaration'!$C$4:$BF$4,0)))</f>
      </c>
      <c r="J28" s="134"/>
      <c r="K28" s="137"/>
      <c r="L28" s="130">
        <f t="shared" si="1"/>
        <v>4</v>
      </c>
      <c r="M28" s="123"/>
      <c r="N28" s="132" t="str">
        <f>IF(P28=0,"",INDEX('Team Declaration'!$C$6:$BE$17,MATCH(M25,'Team Declaration'!$B$6:$B$17,0),MATCH(P28,'Team Declaration'!$C$4:$BE$4,0)))</f>
        <v>Mark Halls</v>
      </c>
      <c r="O28" s="133" t="str">
        <f>IF(P28=0,"",INDEX('Team Declaration'!$C$4:$BF$34,31,MATCH(P28,'Team Declaration'!$C$4:$BF$4,0)))</f>
        <v>B&amp;H</v>
      </c>
      <c r="P28" s="134">
        <v>11</v>
      </c>
      <c r="Q28" s="137">
        <v>71.6</v>
      </c>
      <c r="R28" s="130">
        <f t="shared" si="2"/>
        <v>4</v>
      </c>
      <c r="S28" s="123">
        <v>4</v>
      </c>
      <c r="T28" s="131">
        <f t="shared" si="10"/>
        <v>0</v>
      </c>
      <c r="U28" s="123">
        <f t="shared" si="11"/>
        <v>4</v>
      </c>
      <c r="V28" s="123">
        <f t="shared" si="12"/>
        <v>4</v>
      </c>
      <c r="W28" s="123">
        <f t="shared" si="13"/>
        <v>0</v>
      </c>
      <c r="X28" s="123">
        <f t="shared" si="14"/>
        <v>0</v>
      </c>
      <c r="Y28" s="123">
        <f t="shared" si="15"/>
        <v>0</v>
      </c>
      <c r="Z28" s="123">
        <f t="shared" si="16"/>
        <v>0</v>
      </c>
      <c r="AA28" s="124"/>
      <c r="AB28" s="125"/>
    </row>
    <row r="29" spans="1:28" ht="12.75">
      <c r="A29" s="123"/>
      <c r="B29" s="132">
        <f>IF(D29=0,"",INDEX('Team Declaration'!$C$6:$BE$17,MATCH(A25,'Team Declaration'!$B$6:$B$17,0),MATCH(D29,'Team Declaration'!$C$4:$BE$4,0)))</f>
      </c>
      <c r="C29" s="133">
        <f>IF(D29=0,"",INDEX('Team Declaration'!$C$4:$BF$34,31,MATCH(D29,'Team Declaration'!$C$4:$BF$4,0)))</f>
      </c>
      <c r="D29" s="134"/>
      <c r="E29" s="137"/>
      <c r="F29" s="130">
        <f t="shared" si="0"/>
        <v>3</v>
      </c>
      <c r="G29" s="123"/>
      <c r="H29" s="132">
        <f>IF(J29=0,"",INDEX('Team Declaration'!$C$6:$BE$17,MATCH(G25,'Team Declaration'!$B$6:$B$17,0),MATCH(J29,'Team Declaration'!$C$4:$BE$4,0)))</f>
      </c>
      <c r="I29" s="133">
        <f>IF(J29=0,"",INDEX('Team Declaration'!$C$4:$BF$34,31,MATCH(J29,'Team Declaration'!$C$4:$BF$4,0)))</f>
      </c>
      <c r="J29" s="134"/>
      <c r="K29" s="137"/>
      <c r="L29" s="130">
        <f t="shared" si="1"/>
        <v>3</v>
      </c>
      <c r="M29" s="123"/>
      <c r="N29" s="132">
        <f>IF(P29=0,"",INDEX('Team Declaration'!$C$6:$BE$17,MATCH(M25,'Team Declaration'!$B$6:$B$17,0),MATCH(P29,'Team Declaration'!$C$4:$BE$4,0)))</f>
      </c>
      <c r="O29" s="133">
        <f>IF(P29=0,"",INDEX('Team Declaration'!$C$4:$BF$34,31,MATCH(P29,'Team Declaration'!$C$4:$BF$4,0)))</f>
      </c>
      <c r="P29" s="134"/>
      <c r="Q29" s="137"/>
      <c r="R29" s="130">
        <f t="shared" si="2"/>
        <v>3</v>
      </c>
      <c r="S29" s="123">
        <v>3</v>
      </c>
      <c r="T29" s="131">
        <f t="shared" si="10"/>
        <v>0</v>
      </c>
      <c r="U29" s="123">
        <f t="shared" si="11"/>
        <v>0</v>
      </c>
      <c r="V29" s="123">
        <f t="shared" si="12"/>
        <v>0</v>
      </c>
      <c r="W29" s="123">
        <f t="shared" si="13"/>
        <v>0</v>
      </c>
      <c r="X29" s="123">
        <f t="shared" si="14"/>
        <v>0</v>
      </c>
      <c r="Y29" s="123">
        <f t="shared" si="15"/>
        <v>0</v>
      </c>
      <c r="Z29" s="123">
        <f t="shared" si="16"/>
        <v>0</v>
      </c>
      <c r="AA29" s="124"/>
      <c r="AB29" s="125"/>
    </row>
    <row r="30" spans="1:28" ht="12.75">
      <c r="A30" s="123"/>
      <c r="B30" s="132">
        <f>IF(D30=0,"",INDEX('Team Declaration'!$C$6:$BE$17,MATCH(A25,'Team Declaration'!$B$6:$B$17,0),MATCH(D30,'Team Declaration'!$C$4:$BE$4,0)))</f>
      </c>
      <c r="C30" s="133">
        <f>IF(D30=0,"",INDEX('Team Declaration'!$C$4:$BF$34,31,MATCH(D30,'Team Declaration'!$C$4:$BF$4,0)))</f>
      </c>
      <c r="D30" s="134"/>
      <c r="E30" s="137"/>
      <c r="F30" s="130">
        <f t="shared" si="0"/>
        <v>2</v>
      </c>
      <c r="G30" s="123"/>
      <c r="H30" s="132">
        <f>IF(J30=0,"",INDEX('Team Declaration'!$C$6:$BE$17,MATCH(G25,'Team Declaration'!$B$6:$B$17,0),MATCH(J30,'Team Declaration'!$C$4:$BE$4,0)))</f>
      </c>
      <c r="I30" s="133">
        <f>IF(J30=0,"",INDEX('Team Declaration'!$C$4:$BF$34,31,MATCH(J30,'Team Declaration'!$C$4:$BF$4,0)))</f>
      </c>
      <c r="J30" s="134"/>
      <c r="K30" s="137"/>
      <c r="L30" s="130">
        <f t="shared" si="1"/>
        <v>2</v>
      </c>
      <c r="M30" s="123"/>
      <c r="N30" s="132">
        <f>IF(P30=0,"",INDEX('Team Declaration'!$C$6:$BE$17,MATCH(M25,'Team Declaration'!$B$6:$B$17,0),MATCH(P30,'Team Declaration'!$C$4:$BE$4,0)))</f>
      </c>
      <c r="O30" s="133">
        <f>IF(P30=0,"",INDEX('Team Declaration'!$C$4:$BF$34,31,MATCH(P30,'Team Declaration'!$C$4:$BF$4,0)))</f>
      </c>
      <c r="P30" s="134"/>
      <c r="Q30" s="137"/>
      <c r="R30" s="130">
        <f t="shared" si="2"/>
        <v>2</v>
      </c>
      <c r="S30" s="123">
        <v>2</v>
      </c>
      <c r="T30" s="131">
        <f t="shared" si="10"/>
        <v>0</v>
      </c>
      <c r="U30" s="123">
        <f t="shared" si="11"/>
        <v>0</v>
      </c>
      <c r="V30" s="123">
        <f t="shared" si="12"/>
        <v>0</v>
      </c>
      <c r="W30" s="123">
        <f t="shared" si="13"/>
        <v>0</v>
      </c>
      <c r="X30" s="123">
        <f t="shared" si="14"/>
        <v>0</v>
      </c>
      <c r="Y30" s="123">
        <f t="shared" si="15"/>
        <v>0</v>
      </c>
      <c r="Z30" s="123">
        <f t="shared" si="16"/>
        <v>0</v>
      </c>
      <c r="AA30" s="124"/>
      <c r="AB30" s="125"/>
    </row>
    <row r="31" spans="1:28" ht="12.75">
      <c r="A31" s="123"/>
      <c r="B31" s="132">
        <f>IF(D31=0,"",INDEX('Team Declaration'!$C$6:$BE$17,MATCH(A25,'Team Declaration'!$B$6:$B$17,0),MATCH(D31,'Team Declaration'!$C$4:$BE$4,0)))</f>
      </c>
      <c r="C31" s="133">
        <f>IF(D31=0,"",INDEX('Team Declaration'!$C$4:$BF$34,31,MATCH(D31,'Team Declaration'!$C$4:$BF$4,0)))</f>
      </c>
      <c r="D31" s="134"/>
      <c r="E31" s="137"/>
      <c r="F31" s="130">
        <f t="shared" si="0"/>
        <v>1</v>
      </c>
      <c r="G31" s="123"/>
      <c r="H31" s="132">
        <f>IF(J31=0,"",INDEX('Team Declaration'!$C$6:$BE$17,MATCH(G25,'Team Declaration'!$B$6:$B$17,0),MATCH(J31,'Team Declaration'!$C$4:$BE$4,0)))</f>
      </c>
      <c r="I31" s="133">
        <f>IF(J31=0,"",INDEX('Team Declaration'!$C$4:$BF$34,31,MATCH(J31,'Team Declaration'!$C$4:$BF$4,0)))</f>
      </c>
      <c r="J31" s="134"/>
      <c r="K31" s="137"/>
      <c r="L31" s="130">
        <f t="shared" si="1"/>
        <v>1</v>
      </c>
      <c r="M31" s="123"/>
      <c r="N31" s="132">
        <f>IF(P31=0,"",INDEX('Team Declaration'!$C$6:$BE$17,MATCH(M25,'Team Declaration'!$B$6:$B$17,0),MATCH(P31,'Team Declaration'!$C$4:$BE$4,0)))</f>
      </c>
      <c r="O31" s="133">
        <f>IF(P31=0,"",INDEX('Team Declaration'!$C$4:$BF$34,31,MATCH(P31,'Team Declaration'!$C$4:$BF$4,0)))</f>
      </c>
      <c r="P31" s="134"/>
      <c r="Q31" s="137"/>
      <c r="R31" s="130">
        <f t="shared" si="2"/>
        <v>1</v>
      </c>
      <c r="S31" s="123">
        <v>1</v>
      </c>
      <c r="T31" s="131">
        <f t="shared" si="10"/>
        <v>0</v>
      </c>
      <c r="U31" s="123">
        <f t="shared" si="11"/>
        <v>0</v>
      </c>
      <c r="V31" s="123">
        <f t="shared" si="12"/>
        <v>0</v>
      </c>
      <c r="W31" s="123">
        <f t="shared" si="13"/>
        <v>0</v>
      </c>
      <c r="X31" s="123">
        <f t="shared" si="14"/>
        <v>0</v>
      </c>
      <c r="Y31" s="123">
        <f t="shared" si="15"/>
        <v>0</v>
      </c>
      <c r="Z31" s="123">
        <f t="shared" si="16"/>
        <v>0</v>
      </c>
      <c r="AA31" s="124"/>
      <c r="AB31" s="125"/>
    </row>
    <row r="32" spans="1:28" ht="12.75">
      <c r="A32" s="127" t="str">
        <f>'Team Declaration'!$B13</f>
        <v>1000m Walk</v>
      </c>
      <c r="B32" s="129"/>
      <c r="C32" s="129" t="s">
        <v>12</v>
      </c>
      <c r="D32" s="129"/>
      <c r="E32" s="129"/>
      <c r="F32" s="130">
        <f t="shared" si="0"/>
        <v>0</v>
      </c>
      <c r="G32" s="127" t="str">
        <f>'Team Declaration'!$B13</f>
        <v>1000m Walk</v>
      </c>
      <c r="H32" s="129"/>
      <c r="I32" s="129" t="s">
        <v>14</v>
      </c>
      <c r="J32" s="129"/>
      <c r="K32" s="129"/>
      <c r="L32" s="130">
        <f t="shared" si="1"/>
        <v>0</v>
      </c>
      <c r="M32" s="127" t="str">
        <f>'Team Declaration'!$B13</f>
        <v>1000m Walk</v>
      </c>
      <c r="N32" s="129"/>
      <c r="O32" s="129" t="s">
        <v>27</v>
      </c>
      <c r="P32" s="129"/>
      <c r="Q32" s="129"/>
      <c r="R32" s="130">
        <f t="shared" si="2"/>
        <v>0</v>
      </c>
      <c r="S32" s="123"/>
      <c r="T32" s="131">
        <f t="shared" si="10"/>
        <v>0</v>
      </c>
      <c r="U32" s="123">
        <f t="shared" si="11"/>
        <v>0</v>
      </c>
      <c r="V32" s="123">
        <f t="shared" si="12"/>
        <v>0</v>
      </c>
      <c r="W32" s="123">
        <f t="shared" si="13"/>
        <v>0</v>
      </c>
      <c r="X32" s="123">
        <f t="shared" si="14"/>
        <v>0</v>
      </c>
      <c r="Y32" s="123">
        <f t="shared" si="15"/>
        <v>0</v>
      </c>
      <c r="Z32" s="123">
        <f t="shared" si="16"/>
        <v>0</v>
      </c>
      <c r="AA32" s="124"/>
      <c r="AB32" s="125"/>
    </row>
    <row r="33" spans="1:28" ht="12.75">
      <c r="A33" s="123"/>
      <c r="B33" s="132" t="str">
        <f>IF(D33=0,"",INDEX('Team Declaration'!$C$6:$BE$17,MATCH(A32,'Team Declaration'!$B$6:$B$17,0),MATCH(D33,'Team Declaration'!$C$4:$BE$4,0)))</f>
        <v>Paul Mealling</v>
      </c>
      <c r="C33" s="133" t="str">
        <f>IF(D33=0,"",INDEX('Team Declaration'!$C$4:$BF$34,31,MATCH(D33,'Team Declaration'!$C$4:$BF$4,0)))</f>
        <v>ERAC</v>
      </c>
      <c r="D33" s="134" t="s">
        <v>18</v>
      </c>
      <c r="E33" s="137" t="s">
        <v>149</v>
      </c>
      <c r="F33" s="130">
        <f t="shared" si="0"/>
        <v>6</v>
      </c>
      <c r="G33" s="123"/>
      <c r="H33" s="132" t="str">
        <f>IF(J33=0,"",INDEX('Team Declaration'!$C$6:$BE$17,MATCH(G32,'Team Declaration'!$B$6:$B$17,0),MATCH(J33,'Team Declaration'!$C$4:$BE$4,0)))</f>
        <v>Nigel Duckworth</v>
      </c>
      <c r="I33" s="133" t="str">
        <f>IF(J33=0,"",INDEX('Team Declaration'!$C$4:$BF$34,31,MATCH(J33,'Team Declaration'!$C$4:$BF$4,0)))</f>
        <v>ERAC</v>
      </c>
      <c r="J33" s="134" t="s">
        <v>19</v>
      </c>
      <c r="K33" s="137" t="s">
        <v>150</v>
      </c>
      <c r="L33" s="130">
        <f t="shared" si="1"/>
        <v>6</v>
      </c>
      <c r="M33" s="123"/>
      <c r="N33" s="132" t="str">
        <f>IF(P33=0,"",INDEX('Team Declaration'!$C$6:$BE$17,MATCH(M32,'Team Declaration'!$B$6:$B$17,0),MATCH(P33,'Team Declaration'!$C$4:$BE$4,0)))</f>
        <v>Graham Purdye</v>
      </c>
      <c r="O33" s="133" t="str">
        <f>IF(P33=0,"",INDEX('Team Declaration'!$C$4:$BF$34,31,MATCH(P33,'Team Declaration'!$C$4:$BF$4,0)))</f>
        <v>ERAC</v>
      </c>
      <c r="P33" s="134">
        <v>14</v>
      </c>
      <c r="Q33" s="137" t="s">
        <v>151</v>
      </c>
      <c r="R33" s="130">
        <f t="shared" si="2"/>
        <v>6</v>
      </c>
      <c r="S33" s="123">
        <v>6</v>
      </c>
      <c r="T33" s="131">
        <f t="shared" si="10"/>
        <v>0</v>
      </c>
      <c r="U33" s="123">
        <f t="shared" si="11"/>
        <v>0</v>
      </c>
      <c r="V33" s="123">
        <f t="shared" si="12"/>
        <v>18</v>
      </c>
      <c r="W33" s="123">
        <f t="shared" si="13"/>
        <v>0</v>
      </c>
      <c r="X33" s="123">
        <f t="shared" si="14"/>
        <v>0</v>
      </c>
      <c r="Y33" s="123">
        <f t="shared" si="15"/>
        <v>0</v>
      </c>
      <c r="Z33" s="123">
        <f t="shared" si="16"/>
        <v>0</v>
      </c>
      <c r="AA33" s="124"/>
      <c r="AB33" s="125"/>
    </row>
    <row r="34" spans="1:28" ht="12.75">
      <c r="A34" s="123"/>
      <c r="B34" s="132" t="str">
        <f>IF(D34=0,"",INDEX('Team Declaration'!$C$6:$BE$17,MATCH(A32,'Team Declaration'!$B$6:$B$17,0),MATCH(D34,'Team Declaration'!$C$4:$BE$4,0)))</f>
        <v>Shaun Billing</v>
      </c>
      <c r="C34" s="133" t="str">
        <f>IF(D34=0,"",INDEX('Team Declaration'!$C$4:$BF$34,31,MATCH(D34,'Team Declaration'!$C$4:$BF$4,0)))</f>
        <v>B&amp;H</v>
      </c>
      <c r="D34" s="134" t="s">
        <v>14</v>
      </c>
      <c r="E34" s="137" t="s">
        <v>152</v>
      </c>
      <c r="F34" s="130">
        <f t="shared" si="0"/>
        <v>5</v>
      </c>
      <c r="G34" s="123"/>
      <c r="H34" s="132">
        <f>IF(J34=0,"",INDEX('Team Declaration'!$C$6:$BE$17,MATCH(G32,'Team Declaration'!$B$6:$B$17,0),MATCH(J34,'Team Declaration'!$C$4:$BE$4,0)))</f>
      </c>
      <c r="I34" s="133">
        <f>IF(J34=0,"",INDEX('Team Declaration'!$C$4:$BF$34,31,MATCH(J34,'Team Declaration'!$C$4:$BF$4,0)))</f>
      </c>
      <c r="J34" s="134"/>
      <c r="K34" s="137"/>
      <c r="L34" s="130">
        <f t="shared" si="1"/>
        <v>5</v>
      </c>
      <c r="M34" s="123"/>
      <c r="N34" s="132" t="str">
        <f>IF(P34=0,"",INDEX('Team Declaration'!$C$6:$BE$17,MATCH(M32,'Team Declaration'!$B$6:$B$17,0),MATCH(P34,'Team Declaration'!$C$4:$BE$4,0)))</f>
        <v>Mike Ellis-Martin</v>
      </c>
      <c r="O34" s="133" t="str">
        <f>IF(P34=0,"",INDEX('Team Declaration'!$C$4:$BF$34,31,MATCH(P34,'Team Declaration'!$C$4:$BF$4,0)))</f>
        <v>B&amp;H</v>
      </c>
      <c r="P34" s="134">
        <v>11</v>
      </c>
      <c r="Q34" s="137" t="s">
        <v>153</v>
      </c>
      <c r="R34" s="130">
        <f t="shared" si="2"/>
        <v>5</v>
      </c>
      <c r="S34" s="123">
        <v>5</v>
      </c>
      <c r="T34" s="131">
        <f t="shared" si="10"/>
        <v>0</v>
      </c>
      <c r="U34" s="123">
        <f t="shared" si="11"/>
        <v>10</v>
      </c>
      <c r="V34" s="123">
        <f t="shared" si="12"/>
        <v>0</v>
      </c>
      <c r="W34" s="123">
        <f t="shared" si="13"/>
        <v>0</v>
      </c>
      <c r="X34" s="123">
        <f t="shared" si="14"/>
        <v>0</v>
      </c>
      <c r="Y34" s="123">
        <f t="shared" si="15"/>
        <v>0</v>
      </c>
      <c r="Z34" s="123">
        <f t="shared" si="16"/>
        <v>0</v>
      </c>
      <c r="AA34" s="124"/>
      <c r="AB34" s="125"/>
    </row>
    <row r="35" spans="1:28" ht="12.75">
      <c r="A35" s="123"/>
      <c r="B35" s="132">
        <f>IF(D35=0,"",INDEX('Team Declaration'!$C$6:$BE$17,MATCH(A32,'Team Declaration'!$B$6:$B$17,0),MATCH(D35,'Team Declaration'!$C$4:$BE$4,0)))</f>
      </c>
      <c r="C35" s="133">
        <f>IF(D35=0,"",INDEX('Team Declaration'!$C$4:$BF$34,31,MATCH(D35,'Team Declaration'!$C$4:$BF$4,0)))</f>
      </c>
      <c r="D35" s="134"/>
      <c r="E35" s="137"/>
      <c r="F35" s="130">
        <f t="shared" si="0"/>
        <v>4</v>
      </c>
      <c r="G35" s="123"/>
      <c r="H35" s="132">
        <f>IF(J35=0,"",INDEX('Team Declaration'!$C$6:$BE$17,MATCH(G32,'Team Declaration'!$B$6:$B$17,0),MATCH(J35,'Team Declaration'!$C$4:$BE$4,0)))</f>
      </c>
      <c r="I35" s="133">
        <f>IF(J35=0,"",INDEX('Team Declaration'!$C$4:$BF$34,31,MATCH(J35,'Team Declaration'!$C$4:$BF$4,0)))</f>
      </c>
      <c r="J35" s="134"/>
      <c r="K35" s="137"/>
      <c r="L35" s="130">
        <f t="shared" si="1"/>
        <v>4</v>
      </c>
      <c r="M35" s="123"/>
      <c r="N35" s="132" t="str">
        <f>IF(P35=0,"",INDEX('Team Declaration'!$C$6:$BE$17,MATCH(M32,'Team Declaration'!$B$6:$B$17,0),MATCH(P35,'Team Declaration'!$C$4:$BE$4,0)))</f>
        <v>Richard Moore</v>
      </c>
      <c r="O35" s="133" t="str">
        <f>IF(P35=0,"",INDEX('Team Declaration'!$C$4:$BF$34,31,MATCH(P35,'Team Declaration'!$C$4:$BF$4,0)))</f>
        <v>HHH</v>
      </c>
      <c r="P35" s="134">
        <v>17</v>
      </c>
      <c r="Q35" s="137" t="s">
        <v>154</v>
      </c>
      <c r="R35" s="130">
        <f t="shared" si="2"/>
        <v>4</v>
      </c>
      <c r="S35" s="123">
        <v>4</v>
      </c>
      <c r="T35" s="131">
        <f t="shared" si="10"/>
        <v>0</v>
      </c>
      <c r="U35" s="123">
        <f t="shared" si="11"/>
        <v>0</v>
      </c>
      <c r="V35" s="123">
        <f t="shared" si="12"/>
        <v>0</v>
      </c>
      <c r="W35" s="123">
        <f t="shared" si="13"/>
        <v>4</v>
      </c>
      <c r="X35" s="123">
        <f t="shared" si="14"/>
        <v>0</v>
      </c>
      <c r="Y35" s="123">
        <f t="shared" si="15"/>
        <v>0</v>
      </c>
      <c r="Z35" s="123">
        <f t="shared" si="16"/>
        <v>0</v>
      </c>
      <c r="AA35" s="124"/>
      <c r="AB35" s="125"/>
    </row>
    <row r="36" spans="1:28" ht="12.75">
      <c r="A36" s="123"/>
      <c r="B36" s="132">
        <f>IF(D36=0,"",INDEX('Team Declaration'!$C$6:$BE$17,MATCH(A32,'Team Declaration'!$B$6:$B$17,0),MATCH(D36,'Team Declaration'!$C$4:$BE$4,0)))</f>
      </c>
      <c r="C36" s="133">
        <f>IF(D36=0,"",INDEX('Team Declaration'!$C$4:$BF$34,31,MATCH(D36,'Team Declaration'!$C$4:$BF$4,0)))</f>
      </c>
      <c r="D36" s="134"/>
      <c r="E36" s="137"/>
      <c r="F36" s="130">
        <f t="shared" si="0"/>
        <v>3</v>
      </c>
      <c r="G36" s="123"/>
      <c r="H36" s="132">
        <f>IF(J36=0,"",INDEX('Team Declaration'!$C$6:$BE$17,MATCH(G32,'Team Declaration'!$B$6:$B$17,0),MATCH(J36,'Team Declaration'!$C$4:$BE$4,0)))</f>
      </c>
      <c r="I36" s="133">
        <f>IF(J36=0,"",INDEX('Team Declaration'!$C$4:$BF$34,31,MATCH(J36,'Team Declaration'!$C$4:$BF$4,0)))</f>
      </c>
      <c r="J36" s="134"/>
      <c r="K36" s="137"/>
      <c r="L36" s="130">
        <f t="shared" si="1"/>
        <v>3</v>
      </c>
      <c r="M36" s="123"/>
      <c r="N36" s="132">
        <f>IF(P36=0,"",INDEX('Team Declaration'!$C$6:$BE$17,MATCH(M32,'Team Declaration'!$B$6:$B$17,0),MATCH(P36,'Team Declaration'!$C$4:$BE$4,0)))</f>
      </c>
      <c r="O36" s="133">
        <f>IF(P36=0,"",INDEX('Team Declaration'!$C$4:$BF$34,31,MATCH(P36,'Team Declaration'!$C$4:$BF$4,0)))</f>
      </c>
      <c r="P36" s="134"/>
      <c r="Q36" s="137"/>
      <c r="R36" s="130">
        <f t="shared" si="2"/>
        <v>3</v>
      </c>
      <c r="S36" s="123">
        <v>3</v>
      </c>
      <c r="T36" s="131">
        <f t="shared" si="10"/>
        <v>0</v>
      </c>
      <c r="U36" s="123">
        <f t="shared" si="11"/>
        <v>0</v>
      </c>
      <c r="V36" s="123">
        <f t="shared" si="12"/>
        <v>0</v>
      </c>
      <c r="W36" s="123">
        <f t="shared" si="13"/>
        <v>0</v>
      </c>
      <c r="X36" s="123">
        <f t="shared" si="14"/>
        <v>0</v>
      </c>
      <c r="Y36" s="123">
        <f t="shared" si="15"/>
        <v>0</v>
      </c>
      <c r="Z36" s="123">
        <f t="shared" si="16"/>
        <v>0</v>
      </c>
      <c r="AA36" s="124"/>
      <c r="AB36" s="125"/>
    </row>
    <row r="37" spans="1:28" ht="12.75">
      <c r="A37" s="123"/>
      <c r="B37" s="132">
        <f>IF(D37=0,"",INDEX('Team Declaration'!$C$6:$BE$17,MATCH(A32,'Team Declaration'!$B$6:$B$17,0),MATCH(D37,'Team Declaration'!$C$4:$BE$4,0)))</f>
      </c>
      <c r="C37" s="133">
        <f>IF(D37=0,"",INDEX('Team Declaration'!$C$4:$BF$34,31,MATCH(D37,'Team Declaration'!$C$4:$BF$4,0)))</f>
      </c>
      <c r="D37" s="134"/>
      <c r="E37" s="137"/>
      <c r="F37" s="130">
        <f t="shared" si="0"/>
        <v>2</v>
      </c>
      <c r="G37" s="123"/>
      <c r="H37" s="132">
        <f>IF(J37=0,"",INDEX('Team Declaration'!$C$6:$BE$17,MATCH(G32,'Team Declaration'!$B$6:$B$17,0),MATCH(J37,'Team Declaration'!$C$4:$BE$4,0)))</f>
      </c>
      <c r="I37" s="133">
        <f>IF(J37=0,"",INDEX('Team Declaration'!$C$4:$BF$34,31,MATCH(J37,'Team Declaration'!$C$4:$BF$4,0)))</f>
      </c>
      <c r="J37" s="134"/>
      <c r="K37" s="137"/>
      <c r="L37" s="130">
        <f t="shared" si="1"/>
        <v>2</v>
      </c>
      <c r="M37" s="123"/>
      <c r="N37" s="132">
        <f>IF(P37=0,"",INDEX('Team Declaration'!$C$6:$BE$17,MATCH(M32,'Team Declaration'!$B$6:$B$17,0),MATCH(P37,'Team Declaration'!$C$4:$BE$4,0)))</f>
      </c>
      <c r="O37" s="133">
        <f>IF(P37=0,"",INDEX('Team Declaration'!$C$4:$BF$34,31,MATCH(P37,'Team Declaration'!$C$4:$BF$4,0)))</f>
      </c>
      <c r="P37" s="134"/>
      <c r="Q37" s="137"/>
      <c r="R37" s="130">
        <f t="shared" si="2"/>
        <v>2</v>
      </c>
      <c r="S37" s="123">
        <v>2</v>
      </c>
      <c r="T37" s="131">
        <f t="shared" si="10"/>
        <v>0</v>
      </c>
      <c r="U37" s="123">
        <f t="shared" si="11"/>
        <v>0</v>
      </c>
      <c r="V37" s="123">
        <f t="shared" si="12"/>
        <v>0</v>
      </c>
      <c r="W37" s="123">
        <f t="shared" si="13"/>
        <v>0</v>
      </c>
      <c r="X37" s="123">
        <f t="shared" si="14"/>
        <v>0</v>
      </c>
      <c r="Y37" s="123">
        <f t="shared" si="15"/>
        <v>0</v>
      </c>
      <c r="Z37" s="123">
        <f t="shared" si="16"/>
        <v>0</v>
      </c>
      <c r="AA37" s="124"/>
      <c r="AB37" s="125"/>
    </row>
    <row r="38" spans="1:28" ht="12.75">
      <c r="A38" s="123"/>
      <c r="B38" s="132">
        <f>IF(D38=0,"",INDEX('Team Declaration'!$C$6:$BE$17,MATCH(A32,'Team Declaration'!$B$6:$B$17,0),MATCH(D38,'Team Declaration'!$C$4:$BE$4,0)))</f>
      </c>
      <c r="C38" s="133">
        <f>IF(D38=0,"",INDEX('Team Declaration'!$C$4:$BF$34,31,MATCH(D38,'Team Declaration'!$C$4:$BF$4,0)))</f>
      </c>
      <c r="D38" s="134"/>
      <c r="E38" s="137"/>
      <c r="F38" s="130">
        <f t="shared" si="0"/>
        <v>1</v>
      </c>
      <c r="G38" s="123"/>
      <c r="H38" s="132">
        <f>IF(J38=0,"",INDEX('Team Declaration'!$C$6:$BE$17,MATCH(G32,'Team Declaration'!$B$6:$B$17,0),MATCH(J38,'Team Declaration'!$C$4:$BE$4,0)))</f>
      </c>
      <c r="I38" s="133">
        <f>IF(J38=0,"",INDEX('Team Declaration'!$C$4:$BF$34,31,MATCH(J38,'Team Declaration'!$C$4:$BF$4,0)))</f>
      </c>
      <c r="J38" s="134"/>
      <c r="K38" s="137"/>
      <c r="L38" s="130">
        <f t="shared" si="1"/>
        <v>1</v>
      </c>
      <c r="M38" s="123"/>
      <c r="N38" s="132">
        <f>IF(P38=0,"",INDEX('Team Declaration'!$C$6:$BE$17,MATCH(M32,'Team Declaration'!$B$6:$B$17,0),MATCH(P38,'Team Declaration'!$C$4:$BE$4,0)))</f>
      </c>
      <c r="O38" s="133">
        <f>IF(P38=0,"",INDEX('Team Declaration'!$C$4:$BF$34,31,MATCH(P38,'Team Declaration'!$C$4:$BF$4,0)))</f>
      </c>
      <c r="P38" s="134"/>
      <c r="Q38" s="137"/>
      <c r="R38" s="130">
        <f t="shared" si="2"/>
        <v>1</v>
      </c>
      <c r="S38" s="123">
        <v>1</v>
      </c>
      <c r="T38" s="131">
        <f t="shared" si="10"/>
        <v>0</v>
      </c>
      <c r="U38" s="123">
        <f t="shared" si="11"/>
        <v>0</v>
      </c>
      <c r="V38" s="123">
        <f t="shared" si="12"/>
        <v>0</v>
      </c>
      <c r="W38" s="123">
        <f t="shared" si="13"/>
        <v>0</v>
      </c>
      <c r="X38" s="123">
        <f t="shared" si="14"/>
        <v>0</v>
      </c>
      <c r="Y38" s="123">
        <f t="shared" si="15"/>
        <v>0</v>
      </c>
      <c r="Z38" s="123">
        <f t="shared" si="16"/>
        <v>0</v>
      </c>
      <c r="AA38" s="124"/>
      <c r="AB38" s="125"/>
    </row>
    <row r="39" spans="1:28" ht="12.75">
      <c r="A39" s="127" t="str">
        <f>'Team Declaration'!$B10</f>
        <v>100 metres</v>
      </c>
      <c r="B39" s="129"/>
      <c r="C39" s="129" t="s">
        <v>12</v>
      </c>
      <c r="D39" s="129"/>
      <c r="E39" s="129"/>
      <c r="F39" s="130">
        <f t="shared" si="0"/>
        <v>0</v>
      </c>
      <c r="G39" s="127" t="str">
        <f>'Team Declaration'!$B10</f>
        <v>100 metres</v>
      </c>
      <c r="H39" s="124"/>
      <c r="I39" s="129" t="s">
        <v>14</v>
      </c>
      <c r="J39" s="129"/>
      <c r="K39" s="129"/>
      <c r="L39" s="130">
        <f t="shared" si="1"/>
        <v>0</v>
      </c>
      <c r="M39" s="127" t="str">
        <f>'Team Declaration'!$B14</f>
        <v>4x100 Relay</v>
      </c>
      <c r="N39" s="123"/>
      <c r="O39" s="123"/>
      <c r="P39" s="124"/>
      <c r="Q39" s="140"/>
      <c r="R39" s="130">
        <f t="shared" si="2"/>
        <v>0</v>
      </c>
      <c r="S39" s="123"/>
      <c r="T39" s="131">
        <f t="shared" si="10"/>
        <v>0</v>
      </c>
      <c r="U39" s="123">
        <f t="shared" si="11"/>
        <v>0</v>
      </c>
      <c r="V39" s="123">
        <f t="shared" si="12"/>
        <v>0</v>
      </c>
      <c r="W39" s="123">
        <f t="shared" si="13"/>
        <v>0</v>
      </c>
      <c r="X39" s="123">
        <f t="shared" si="14"/>
        <v>0</v>
      </c>
      <c r="Y39" s="123">
        <f t="shared" si="15"/>
        <v>0</v>
      </c>
      <c r="Z39" s="123">
        <f t="shared" si="16"/>
        <v>0</v>
      </c>
      <c r="AA39" s="124"/>
      <c r="AB39" s="141"/>
    </row>
    <row r="40" spans="1:28" ht="12.75">
      <c r="A40" s="123"/>
      <c r="B40" s="132" t="str">
        <f>IF(D40=0,"",INDEX('Team Declaration'!$C$6:$BE$17,MATCH(A39,'Team Declaration'!$B$6:$B$17,0),MATCH(D40,'Team Declaration'!$C$4:$BE$4,0)))</f>
        <v>Russell Whiting</v>
      </c>
      <c r="C40" s="133" t="str">
        <f>IF(D40=0,"",INDEX('Team Declaration'!$C$4:$BF$34,31,MATCH(D40,'Team Declaration'!$C$4:$BF$4,0)))</f>
        <v>WDC</v>
      </c>
      <c r="D40" s="134" t="s">
        <v>24</v>
      </c>
      <c r="E40" s="137" t="s">
        <v>155</v>
      </c>
      <c r="F40" s="130">
        <f t="shared" si="0"/>
        <v>6</v>
      </c>
      <c r="G40" s="123"/>
      <c r="H40" s="132" t="str">
        <f>IF(J40=0,"",INDEX('Team Declaration'!$C$6:$BE$17,MATCH(G39,'Team Declaration'!$B$6:$B$17,0),MATCH(J40,'Team Declaration'!$C$4:$BE$4,0)))</f>
        <v>Dan Ellis</v>
      </c>
      <c r="I40" s="133" t="str">
        <f>IF(J40=0,"",INDEX('Team Declaration'!$C$4:$BF$34,31,MATCH(J40,'Team Declaration'!$C$4:$BF$4,0)))</f>
        <v>ERAC</v>
      </c>
      <c r="J40" s="134" t="s">
        <v>19</v>
      </c>
      <c r="K40" s="137" t="s">
        <v>156</v>
      </c>
      <c r="L40" s="130">
        <f t="shared" si="1"/>
        <v>6</v>
      </c>
      <c r="M40" s="123"/>
      <c r="N40" s="263" t="str">
        <f>IF($P40=0,"",INDEX('Team Declaration'!$C$6:$BF$17,MATCH($M$39,'Team Declaration'!$B$6:$B$17,0)+3,MATCH(LEFT($P40,1),'Team Declaration'!$C$4:$BF$4,0)+2))</f>
        <v>Alan Rolfe, Paul Mealling, Dan Ellis &amp; Nigel Duckworth</v>
      </c>
      <c r="O40" s="263"/>
      <c r="P40" s="142" t="s">
        <v>18</v>
      </c>
      <c r="Q40" s="143">
        <v>56.7</v>
      </c>
      <c r="R40" s="130">
        <v>6</v>
      </c>
      <c r="S40" s="123">
        <v>6</v>
      </c>
      <c r="T40" s="131">
        <f t="shared" si="10"/>
        <v>0</v>
      </c>
      <c r="U40" s="123">
        <f t="shared" si="11"/>
        <v>0</v>
      </c>
      <c r="V40" s="123">
        <f t="shared" si="12"/>
        <v>12</v>
      </c>
      <c r="W40" s="123">
        <f t="shared" si="13"/>
        <v>0</v>
      </c>
      <c r="X40" s="123">
        <f t="shared" si="14"/>
        <v>0</v>
      </c>
      <c r="Y40" s="123">
        <f t="shared" si="15"/>
        <v>0</v>
      </c>
      <c r="Z40" s="123">
        <f t="shared" si="16"/>
        <v>6</v>
      </c>
      <c r="AA40" s="123"/>
      <c r="AB40" s="144"/>
    </row>
    <row r="41" spans="1:28" ht="12.75">
      <c r="A41" s="123"/>
      <c r="B41" s="132" t="str">
        <f>IF(D41=0,"",INDEX('Team Declaration'!$C$6:$BE$17,MATCH(A39,'Team Declaration'!$B$6:$B$17,0),MATCH(D41,'Team Declaration'!$C$4:$BE$4,0)))</f>
        <v>Grant Sterling</v>
      </c>
      <c r="C41" s="133" t="str">
        <f>IF(D41=0,"",INDEX('Team Declaration'!$C$4:$BF$34,31,MATCH(D41,'Team Declaration'!$C$4:$BF$4,0)))</f>
        <v>ERAC</v>
      </c>
      <c r="D41" s="134" t="s">
        <v>18</v>
      </c>
      <c r="E41" s="137" t="s">
        <v>157</v>
      </c>
      <c r="F41" s="130">
        <f t="shared" si="0"/>
        <v>5</v>
      </c>
      <c r="G41" s="123"/>
      <c r="H41" s="132">
        <f>IF(J41=0,"",INDEX('Team Declaration'!$C$6:$BE$17,MATCH(G39,'Team Declaration'!$B$6:$B$17,0),MATCH(J41,'Team Declaration'!$C$4:$BE$4,0)))</f>
      </c>
      <c r="I41" s="133">
        <f>IF(J41=0,"",INDEX('Team Declaration'!$C$4:$BF$34,31,MATCH(J41,'Team Declaration'!$C$4:$BF$4,0)))</f>
      </c>
      <c r="J41" s="134"/>
      <c r="K41" s="137"/>
      <c r="L41" s="130">
        <f t="shared" si="1"/>
        <v>5</v>
      </c>
      <c r="M41" s="123"/>
      <c r="N41" s="263"/>
      <c r="O41" s="263"/>
      <c r="P41" s="145"/>
      <c r="Q41" s="146"/>
      <c r="R41" s="130"/>
      <c r="S41" s="123">
        <v>5</v>
      </c>
      <c r="T41" s="131">
        <f t="shared" si="10"/>
        <v>0</v>
      </c>
      <c r="U41" s="123">
        <f t="shared" si="11"/>
        <v>0</v>
      </c>
      <c r="V41" s="123">
        <f t="shared" si="12"/>
        <v>5</v>
      </c>
      <c r="W41" s="123">
        <f t="shared" si="13"/>
        <v>0</v>
      </c>
      <c r="X41" s="123">
        <f t="shared" si="14"/>
        <v>0</v>
      </c>
      <c r="Y41" s="123">
        <f t="shared" si="15"/>
        <v>0</v>
      </c>
      <c r="Z41" s="123">
        <f t="shared" si="16"/>
        <v>0</v>
      </c>
      <c r="AA41" s="123"/>
      <c r="AB41" s="144"/>
    </row>
    <row r="42" spans="1:28" ht="12.75">
      <c r="A42" s="123"/>
      <c r="B42" s="132" t="str">
        <f>IF(D42=0,"",INDEX('Team Declaration'!$C$6:$BE$17,MATCH(A39,'Team Declaration'!$B$6:$B$17,0),MATCH(D42,'Team Declaration'!$C$4:$BE$4,0)))</f>
        <v>Richard McGregor</v>
      </c>
      <c r="C42" s="133" t="str">
        <f>IF(D42=0,"",INDEX('Team Declaration'!$C$4:$BF$34,31,MATCH(D42,'Team Declaration'!$C$4:$BF$4,0)))</f>
        <v>B&amp;H</v>
      </c>
      <c r="D42" s="134" t="s">
        <v>14</v>
      </c>
      <c r="E42" s="137" t="s">
        <v>158</v>
      </c>
      <c r="F42" s="130">
        <f t="shared" si="0"/>
        <v>4</v>
      </c>
      <c r="G42" s="123"/>
      <c r="H42" s="132">
        <f>IF(J42=0,"",INDEX('Team Declaration'!$C$6:$BE$17,MATCH(G39,'Team Declaration'!$B$6:$B$17,0),MATCH(J42,'Team Declaration'!$C$4:$BE$4,0)))</f>
      </c>
      <c r="I42" s="133">
        <f>IF(J42=0,"",INDEX('Team Declaration'!$C$4:$BF$34,31,MATCH(J42,'Team Declaration'!$C$4:$BF$4,0)))</f>
      </c>
      <c r="J42" s="134"/>
      <c r="K42" s="137"/>
      <c r="L42" s="130">
        <f t="shared" si="1"/>
        <v>4</v>
      </c>
      <c r="M42" s="123"/>
      <c r="N42" s="263"/>
      <c r="O42" s="263"/>
      <c r="P42" s="145"/>
      <c r="Q42" s="146"/>
      <c r="R42" s="130"/>
      <c r="S42" s="123">
        <v>4</v>
      </c>
      <c r="T42" s="131">
        <f t="shared" si="10"/>
        <v>0</v>
      </c>
      <c r="U42" s="123">
        <f t="shared" si="11"/>
        <v>4</v>
      </c>
      <c r="V42" s="123">
        <f t="shared" si="12"/>
        <v>0</v>
      </c>
      <c r="W42" s="123">
        <f t="shared" si="13"/>
        <v>0</v>
      </c>
      <c r="X42" s="123">
        <f t="shared" si="14"/>
        <v>0</v>
      </c>
      <c r="Y42" s="123">
        <f t="shared" si="15"/>
        <v>0</v>
      </c>
      <c r="Z42" s="123">
        <f t="shared" si="16"/>
        <v>0</v>
      </c>
      <c r="AA42" s="123"/>
      <c r="AB42" s="144"/>
    </row>
    <row r="43" spans="1:28" ht="12.75">
      <c r="A43" s="123"/>
      <c r="B43" s="132" t="s">
        <v>41</v>
      </c>
      <c r="C43" s="133" t="str">
        <f>IF(D43=0,"",INDEX('Team Declaration'!$C$4:$BF$34,31,MATCH(D43,'Team Declaration'!$C$4:$BF$4,0)))</f>
        <v>HHH</v>
      </c>
      <c r="D43" s="134" t="s">
        <v>22</v>
      </c>
      <c r="E43" s="137" t="s">
        <v>159</v>
      </c>
      <c r="F43" s="130">
        <f t="shared" si="0"/>
        <v>3</v>
      </c>
      <c r="G43" s="123"/>
      <c r="H43" s="132">
        <f>IF(J43=0,"",INDEX('Team Declaration'!$C$6:$BE$17,MATCH(G39,'Team Declaration'!$B$6:$B$17,0),MATCH(J43,'Team Declaration'!$C$4:$BE$4,0)))</f>
      </c>
      <c r="I43" s="133">
        <f>IF(J43=0,"",INDEX('Team Declaration'!$C$4:$BF$34,31,MATCH(J43,'Team Declaration'!$C$4:$BF$4,0)))</f>
      </c>
      <c r="J43" s="134"/>
      <c r="K43" s="137"/>
      <c r="L43" s="130">
        <f t="shared" si="1"/>
        <v>3</v>
      </c>
      <c r="M43" s="123"/>
      <c r="N43" s="263" t="str">
        <f>IF($P43=0,"",INDEX('Team Declaration'!$C$6:$BF$17,MATCH($M$39,'Team Declaration'!$B$6:$B$17,0)+3,MATCH(LEFT($P43,1),'Team Declaration'!$C$4:$BF$4,0)+2))</f>
        <v>Jon Bowditch, Dan Vaughan, Teo van Well &amp; Joe Ashley</v>
      </c>
      <c r="O43" s="263"/>
      <c r="P43" s="142" t="s">
        <v>12</v>
      </c>
      <c r="Q43" s="143">
        <v>58</v>
      </c>
      <c r="R43" s="130">
        <v>5</v>
      </c>
      <c r="S43" s="123">
        <v>3</v>
      </c>
      <c r="T43" s="131">
        <f t="shared" si="10"/>
        <v>5</v>
      </c>
      <c r="U43" s="123">
        <f t="shared" si="11"/>
        <v>0</v>
      </c>
      <c r="V43" s="123">
        <f t="shared" si="12"/>
        <v>0</v>
      </c>
      <c r="W43" s="123">
        <f t="shared" si="13"/>
        <v>3</v>
      </c>
      <c r="X43" s="123">
        <f t="shared" si="14"/>
        <v>0</v>
      </c>
      <c r="Y43" s="123">
        <f t="shared" si="15"/>
        <v>0</v>
      </c>
      <c r="Z43" s="123">
        <f t="shared" si="16"/>
        <v>0</v>
      </c>
      <c r="AA43" s="123"/>
      <c r="AB43" s="144"/>
    </row>
    <row r="44" spans="1:28" ht="12.75" customHeight="1">
      <c r="A44" s="123"/>
      <c r="B44" s="132">
        <f>IF(D44=0,"",INDEX('Team Declaration'!$C$6:$BE$17,MATCH(A39,'Team Declaration'!$B$6:$B$17,0),MATCH(D44,'Team Declaration'!$C$4:$BE$4,0)))</f>
      </c>
      <c r="C44" s="133">
        <f>IF(D44=0,"",INDEX('Team Declaration'!$C$4:$BF$34,31,MATCH(D44,'Team Declaration'!$C$4:$BF$4,0)))</f>
      </c>
      <c r="D44" s="134"/>
      <c r="E44" s="137"/>
      <c r="F44" s="130">
        <f t="shared" si="0"/>
        <v>2</v>
      </c>
      <c r="G44" s="123"/>
      <c r="H44" s="132">
        <f>IF(J44=0,"",INDEX('Team Declaration'!$C$6:$BE$17,MATCH(G39,'Team Declaration'!$B$6:$B$17,0),MATCH(J44,'Team Declaration'!$C$4:$BE$4,0)))</f>
      </c>
      <c r="I44" s="133">
        <f>IF(J44=0,"",INDEX('Team Declaration'!$C$4:$BF$34,31,MATCH(J44,'Team Declaration'!$C$4:$BF$4,0)))</f>
      </c>
      <c r="J44" s="134"/>
      <c r="K44" s="137"/>
      <c r="L44" s="130">
        <f t="shared" si="1"/>
        <v>2</v>
      </c>
      <c r="M44" s="123"/>
      <c r="N44" s="263"/>
      <c r="O44" s="263"/>
      <c r="P44" s="145"/>
      <c r="Q44" s="146"/>
      <c r="R44" s="130"/>
      <c r="S44" s="123">
        <v>2</v>
      </c>
      <c r="T44" s="131">
        <f t="shared" si="10"/>
        <v>0</v>
      </c>
      <c r="U44" s="123">
        <f t="shared" si="11"/>
        <v>0</v>
      </c>
      <c r="V44" s="123">
        <f t="shared" si="12"/>
        <v>0</v>
      </c>
      <c r="W44" s="123">
        <f t="shared" si="13"/>
        <v>0</v>
      </c>
      <c r="X44" s="123">
        <f t="shared" si="14"/>
        <v>0</v>
      </c>
      <c r="Y44" s="123">
        <f t="shared" si="15"/>
        <v>0</v>
      </c>
      <c r="Z44" s="123">
        <f t="shared" si="16"/>
        <v>0</v>
      </c>
      <c r="AA44" s="123"/>
      <c r="AB44" s="144"/>
    </row>
    <row r="45" spans="1:28" ht="12.75">
      <c r="A45" s="123"/>
      <c r="B45" s="132">
        <f>IF(D45=0,"",INDEX('Team Declaration'!$C$6:$BE$17,MATCH(A39,'Team Declaration'!$B$6:$B$17,0),MATCH(D45,'Team Declaration'!$C$4:$BE$4,0)))</f>
      </c>
      <c r="C45" s="133">
        <f>IF(D45=0,"",INDEX('Team Declaration'!$C$4:$BF$34,31,MATCH(D45,'Team Declaration'!$C$4:$BF$4,0)))</f>
      </c>
      <c r="D45" s="134"/>
      <c r="E45" s="137"/>
      <c r="F45" s="130">
        <f t="shared" si="0"/>
        <v>1</v>
      </c>
      <c r="G45" s="123"/>
      <c r="H45" s="132">
        <f>IF(J45=0,"",INDEX('Team Declaration'!$C$6:$BE$17,MATCH(G39,'Team Declaration'!$B$6:$B$17,0),MATCH(J45,'Team Declaration'!$C$4:$BE$4,0)))</f>
      </c>
      <c r="I45" s="133">
        <f>IF(J45=0,"",INDEX('Team Declaration'!$C$4:$BF$34,31,MATCH(J45,'Team Declaration'!$C$4:$BF$4,0)))</f>
      </c>
      <c r="J45" s="134"/>
      <c r="K45" s="137"/>
      <c r="L45" s="130">
        <f t="shared" si="1"/>
        <v>1</v>
      </c>
      <c r="M45" s="123"/>
      <c r="N45" s="263"/>
      <c r="O45" s="263"/>
      <c r="P45" s="145"/>
      <c r="Q45" s="146"/>
      <c r="R45" s="130"/>
      <c r="S45" s="123">
        <v>1</v>
      </c>
      <c r="T45" s="131">
        <f t="shared" si="10"/>
        <v>0</v>
      </c>
      <c r="U45" s="123">
        <f t="shared" si="11"/>
        <v>0</v>
      </c>
      <c r="V45" s="123">
        <f t="shared" si="12"/>
        <v>0</v>
      </c>
      <c r="W45" s="123">
        <f t="shared" si="13"/>
        <v>0</v>
      </c>
      <c r="X45" s="123">
        <f t="shared" si="14"/>
        <v>0</v>
      </c>
      <c r="Y45" s="123">
        <f t="shared" si="15"/>
        <v>0</v>
      </c>
      <c r="Z45" s="123">
        <f t="shared" si="16"/>
        <v>0</v>
      </c>
      <c r="AA45" s="123"/>
      <c r="AB45" s="144"/>
    </row>
    <row r="46" spans="1:28" ht="12.75" customHeight="1">
      <c r="A46" s="127" t="str">
        <f>'Team Declaration'!$B10</f>
        <v>100 metres</v>
      </c>
      <c r="B46" s="129"/>
      <c r="C46" s="129" t="s">
        <v>27</v>
      </c>
      <c r="D46" s="129"/>
      <c r="E46" s="129"/>
      <c r="F46" s="130">
        <f t="shared" si="0"/>
        <v>0</v>
      </c>
      <c r="G46" s="127" t="str">
        <f>'Team Declaration'!$B10</f>
        <v>100 metres</v>
      </c>
      <c r="H46" s="129"/>
      <c r="I46" s="129" t="s">
        <v>28</v>
      </c>
      <c r="J46" s="129"/>
      <c r="K46" s="129"/>
      <c r="L46" s="130">
        <f t="shared" si="1"/>
        <v>0</v>
      </c>
      <c r="M46" s="123"/>
      <c r="N46" s="263" t="str">
        <f>IF($P46=0,"",INDEX('Team Declaration'!$C$6:$BF$17,MATCH($M$39,'Team Declaration'!$B$6:$B$17,0)+3,MATCH(LEFT($P46,1),'Team Declaration'!$C$4:$BF$4,0)+2))</f>
        <v>Dave Roberts, Mike Ellis-Martin, Mark Halls &amp; Richard McGregor</v>
      </c>
      <c r="O46" s="263"/>
      <c r="P46" s="142" t="s">
        <v>14</v>
      </c>
      <c r="Q46" s="143">
        <v>62.2</v>
      </c>
      <c r="R46" s="130">
        <v>4</v>
      </c>
      <c r="S46" s="123"/>
      <c r="T46" s="131">
        <f t="shared" si="10"/>
        <v>0</v>
      </c>
      <c r="U46" s="123">
        <f t="shared" si="11"/>
        <v>4</v>
      </c>
      <c r="V46" s="123">
        <f t="shared" si="12"/>
        <v>0</v>
      </c>
      <c r="W46" s="123">
        <f t="shared" si="13"/>
        <v>0</v>
      </c>
      <c r="X46" s="123">
        <f t="shared" si="14"/>
        <v>0</v>
      </c>
      <c r="Y46" s="123">
        <f t="shared" si="15"/>
        <v>0</v>
      </c>
      <c r="Z46" s="123">
        <f t="shared" si="16"/>
        <v>0</v>
      </c>
      <c r="AA46" s="136"/>
      <c r="AB46" s="147"/>
    </row>
    <row r="47" spans="1:28" ht="12.75">
      <c r="A47" s="123"/>
      <c r="B47" s="132" t="str">
        <f>IF(D47=0,"",INDEX('Team Declaration'!$C$6:$BE$17,MATCH(A46,'Team Declaration'!$B$6:$B$17,0),MATCH(D47,'Team Declaration'!$C$4:$BE$4,0)))</f>
        <v>Graham Purdye</v>
      </c>
      <c r="C47" s="133" t="str">
        <f>IF(D47=0,"",INDEX('Team Declaration'!$C$4:$BF$34,31,MATCH(D47,'Team Declaration'!$C$4:$BF$4,0)))</f>
        <v>ERAC</v>
      </c>
      <c r="D47" s="134">
        <v>14</v>
      </c>
      <c r="E47" s="137" t="s">
        <v>160</v>
      </c>
      <c r="F47" s="130">
        <f t="shared" si="0"/>
        <v>6</v>
      </c>
      <c r="G47" s="123"/>
      <c r="H47" s="132" t="str">
        <f>IF(J47=0,"",INDEX('Team Declaration'!$C$6:$BE$17,MATCH(G46,'Team Declaration'!$B$6:$B$17,0),MATCH(J47,'Team Declaration'!$C$4:$BE$4,0)))</f>
        <v>Barry Morris</v>
      </c>
      <c r="I47" s="133" t="str">
        <f>IF(J47=0,"",INDEX('Team Declaration'!$C$4:$BF$34,31,MATCH(J47,'Team Declaration'!$C$4:$BF$4,0)))</f>
        <v>ERAC</v>
      </c>
      <c r="J47" s="134">
        <v>4</v>
      </c>
      <c r="K47" s="137" t="s">
        <v>161</v>
      </c>
      <c r="L47" s="130">
        <f t="shared" si="1"/>
        <v>6</v>
      </c>
      <c r="M47" s="123"/>
      <c r="N47" s="263"/>
      <c r="O47" s="263"/>
      <c r="P47" s="145"/>
      <c r="Q47" s="146"/>
      <c r="R47" s="130"/>
      <c r="S47" s="123">
        <v>6</v>
      </c>
      <c r="T47" s="131">
        <f t="shared" si="10"/>
        <v>0</v>
      </c>
      <c r="U47" s="123">
        <f t="shared" si="11"/>
        <v>0</v>
      </c>
      <c r="V47" s="123">
        <f t="shared" si="12"/>
        <v>12</v>
      </c>
      <c r="W47" s="123">
        <f t="shared" si="13"/>
        <v>0</v>
      </c>
      <c r="X47" s="123">
        <f t="shared" si="14"/>
        <v>0</v>
      </c>
      <c r="Y47" s="123">
        <f t="shared" si="15"/>
        <v>0</v>
      </c>
      <c r="Z47" s="123">
        <f t="shared" si="16"/>
        <v>0</v>
      </c>
      <c r="AA47" s="123"/>
      <c r="AB47" s="144"/>
    </row>
    <row r="48" spans="1:28" ht="12.75" customHeight="1">
      <c r="A48" s="123"/>
      <c r="B48" s="132" t="str">
        <f>IF(D48=0,"",INDEX('Team Declaration'!$C$6:$BE$17,MATCH(A46,'Team Declaration'!$B$6:$B$17,0),MATCH(D48,'Team Declaration'!$C$4:$BE$4,0)))</f>
        <v>Dave Roberts</v>
      </c>
      <c r="C48" s="133" t="str">
        <f>IF(D48=0,"",INDEX('Team Declaration'!$C$4:$BF$34,31,MATCH(D48,'Team Declaration'!$C$4:$BF$4,0)))</f>
        <v>B&amp;H</v>
      </c>
      <c r="D48" s="134">
        <v>11</v>
      </c>
      <c r="E48" s="137" t="s">
        <v>162</v>
      </c>
      <c r="F48" s="130">
        <f t="shared" si="0"/>
        <v>5</v>
      </c>
      <c r="G48" s="123"/>
      <c r="H48" s="132" t="str">
        <f>IF(J48=0,"",INDEX('Team Declaration'!$C$6:$BE$17,MATCH(G46,'Team Declaration'!$B$6:$B$17,0),MATCH(J48,'Team Declaration'!$C$4:$BE$4,0)))</f>
        <v>David Spencer</v>
      </c>
      <c r="I48" s="133" t="str">
        <f>IF(J48=0,"",INDEX('Team Declaration'!$C$4:$BF$34,31,MATCH(J48,'Team Declaration'!$C$4:$BF$4,0)))</f>
        <v>B&amp;H</v>
      </c>
      <c r="J48" s="134">
        <v>1</v>
      </c>
      <c r="K48" s="137" t="s">
        <v>163</v>
      </c>
      <c r="L48" s="130">
        <f t="shared" si="1"/>
        <v>5</v>
      </c>
      <c r="M48" s="123"/>
      <c r="N48" s="263"/>
      <c r="O48" s="263"/>
      <c r="P48" s="145"/>
      <c r="Q48" s="146"/>
      <c r="R48" s="130"/>
      <c r="S48" s="123">
        <v>5</v>
      </c>
      <c r="T48" s="131">
        <f t="shared" si="10"/>
        <v>0</v>
      </c>
      <c r="U48" s="123">
        <f t="shared" si="11"/>
        <v>10</v>
      </c>
      <c r="V48" s="123">
        <f t="shared" si="12"/>
        <v>0</v>
      </c>
      <c r="W48" s="123">
        <f t="shared" si="13"/>
        <v>0</v>
      </c>
      <c r="X48" s="123">
        <f t="shared" si="14"/>
        <v>0</v>
      </c>
      <c r="Y48" s="123">
        <f t="shared" si="15"/>
        <v>0</v>
      </c>
      <c r="Z48" s="123">
        <f t="shared" si="16"/>
        <v>0</v>
      </c>
      <c r="AA48" s="123"/>
      <c r="AB48" s="144"/>
    </row>
    <row r="49" spans="1:28" ht="12.75">
      <c r="A49" s="123"/>
      <c r="B49" s="132">
        <f>IF(D49=0,"",INDEX('Team Declaration'!$C$6:$BE$17,MATCH(A46,'Team Declaration'!$B$6:$B$17,0),MATCH(D49,'Team Declaration'!$C$4:$BE$4,0)))</f>
      </c>
      <c r="C49" s="133">
        <f>IF(D49=0,"",INDEX('Team Declaration'!$C$4:$BF$34,31,MATCH(D49,'Team Declaration'!$C$4:$BF$4,0)))</f>
      </c>
      <c r="D49" s="134"/>
      <c r="E49" s="137"/>
      <c r="F49" s="130">
        <f t="shared" si="0"/>
        <v>4</v>
      </c>
      <c r="G49" s="123"/>
      <c r="H49" s="132" t="str">
        <f>IF(J49=0,"",INDEX('Team Declaration'!$C$6:$BE$17,MATCH(G46,'Team Declaration'!$B$6:$B$17,0),MATCH(J49,'Team Declaration'!$C$4:$BE$4,0)))</f>
        <v>Shawn Buck</v>
      </c>
      <c r="I49" s="133" t="str">
        <f>IF(J49=0,"",INDEX('Team Declaration'!$C$4:$BF$34,31,MATCH(J49,'Team Declaration'!$C$4:$BF$4,0)))</f>
        <v>A80</v>
      </c>
      <c r="J49" s="134">
        <v>8</v>
      </c>
      <c r="K49" s="137" t="s">
        <v>164</v>
      </c>
      <c r="L49" s="130">
        <f t="shared" si="1"/>
        <v>4</v>
      </c>
      <c r="M49" s="123"/>
      <c r="N49" s="263" t="str">
        <f>IF($P49=0,"",INDEX('Team Declaration'!$C$6:$BF$17,MATCH($M$39,'Team Declaration'!$B$6:$B$17,0)+3,MATCH(LEFT($P49,1),'Team Declaration'!$C$4:$BF$4,0)+2))</f>
        <v>Tim Popkin, Jonathan Burrell, Colin Bennett &amp; John Morgan</v>
      </c>
      <c r="O49" s="263"/>
      <c r="P49" s="142" t="s">
        <v>22</v>
      </c>
      <c r="Q49" s="143">
        <v>64.6</v>
      </c>
      <c r="R49" s="130">
        <v>3</v>
      </c>
      <c r="S49" s="123">
        <v>4</v>
      </c>
      <c r="T49" s="131">
        <f t="shared" si="10"/>
        <v>4</v>
      </c>
      <c r="U49" s="123">
        <f t="shared" si="11"/>
        <v>0</v>
      </c>
      <c r="V49" s="123">
        <f t="shared" si="12"/>
        <v>0</v>
      </c>
      <c r="W49" s="123">
        <f t="shared" si="13"/>
        <v>3</v>
      </c>
      <c r="X49" s="123">
        <f t="shared" si="14"/>
        <v>0</v>
      </c>
      <c r="Y49" s="123">
        <f t="shared" si="15"/>
        <v>0</v>
      </c>
      <c r="Z49" s="123">
        <f t="shared" si="16"/>
        <v>0</v>
      </c>
      <c r="AA49" s="123"/>
      <c r="AB49" s="144"/>
    </row>
    <row r="50" spans="1:28" ht="12.75">
      <c r="A50" s="123"/>
      <c r="B50" s="132">
        <f>IF(D50=0,"",INDEX('Team Declaration'!$C$6:$BE$17,MATCH(A46,'Team Declaration'!$B$6:$B$17,0),MATCH(D50,'Team Declaration'!$C$4:$BE$4,0)))</f>
      </c>
      <c r="C50" s="133">
        <f>IF(D50=0,"",INDEX('Team Declaration'!$C$4:$BF$34,31,MATCH(D50,'Team Declaration'!$C$4:$BF$4,0)))</f>
      </c>
      <c r="D50" s="134"/>
      <c r="E50" s="137"/>
      <c r="F50" s="130">
        <f t="shared" si="0"/>
        <v>3</v>
      </c>
      <c r="G50" s="123"/>
      <c r="H50" s="132" t="str">
        <f>IF(J50=0,"",INDEX('Team Declaration'!$C$6:$BE$17,MATCH(G46,'Team Declaration'!$B$6:$B$17,0),MATCH(J50,'Team Declaration'!$C$4:$BE$4,0)))</f>
        <v>John Morgan</v>
      </c>
      <c r="I50" s="133" t="str">
        <f>IF(J50=0,"",INDEX('Team Declaration'!$C$4:$BF$34,31,MATCH(J50,'Team Declaration'!$C$4:$BF$4,0)))</f>
        <v>HHH</v>
      </c>
      <c r="J50" s="134">
        <v>7</v>
      </c>
      <c r="K50" s="137" t="s">
        <v>165</v>
      </c>
      <c r="L50" s="130">
        <f t="shared" si="1"/>
        <v>3</v>
      </c>
      <c r="M50" s="123"/>
      <c r="N50" s="263"/>
      <c r="O50" s="263"/>
      <c r="P50" s="145"/>
      <c r="Q50" s="146"/>
      <c r="R50" s="130"/>
      <c r="S50" s="123">
        <v>3</v>
      </c>
      <c r="T50" s="131">
        <f t="shared" si="10"/>
        <v>0</v>
      </c>
      <c r="U50" s="123">
        <f t="shared" si="11"/>
        <v>0</v>
      </c>
      <c r="V50" s="123">
        <f t="shared" si="12"/>
        <v>0</v>
      </c>
      <c r="W50" s="123">
        <f t="shared" si="13"/>
        <v>3</v>
      </c>
      <c r="X50" s="123">
        <f t="shared" si="14"/>
        <v>0</v>
      </c>
      <c r="Y50" s="123">
        <f t="shared" si="15"/>
        <v>0</v>
      </c>
      <c r="Z50" s="123">
        <f t="shared" si="16"/>
        <v>0</v>
      </c>
      <c r="AA50" s="123"/>
      <c r="AB50" s="144"/>
    </row>
    <row r="51" spans="1:28" ht="12.75">
      <c r="A51" s="123"/>
      <c r="B51" s="132">
        <f>IF(D51=0,"",INDEX('Team Declaration'!$C$6:$BE$17,MATCH(A46,'Team Declaration'!$B$6:$B$17,0),MATCH(D51,'Team Declaration'!$C$4:$BE$4,0)))</f>
      </c>
      <c r="C51" s="133">
        <f>IF(D51=0,"",INDEX('Team Declaration'!$C$4:$BF$34,31,MATCH(D51,'Team Declaration'!$C$4:$BF$4,0)))</f>
      </c>
      <c r="D51" s="134"/>
      <c r="E51" s="137"/>
      <c r="F51" s="130">
        <f t="shared" si="0"/>
        <v>2</v>
      </c>
      <c r="G51" s="123"/>
      <c r="H51" s="132">
        <f>IF(J51=0,"",INDEX('Team Declaration'!$C$6:$BE$17,MATCH(G46,'Team Declaration'!$B$6:$B$17,0),MATCH(J51,'Team Declaration'!$C$4:$BE$4,0)))</f>
      </c>
      <c r="I51" s="133">
        <f>IF(J51=0,"",INDEX('Team Declaration'!$C$4:$BF$34,31,MATCH(J51,'Team Declaration'!$C$4:$BF$4,0)))</f>
      </c>
      <c r="J51" s="134"/>
      <c r="K51" s="137"/>
      <c r="L51" s="130">
        <f t="shared" si="1"/>
        <v>2</v>
      </c>
      <c r="M51" s="123"/>
      <c r="N51" s="263"/>
      <c r="O51" s="263"/>
      <c r="P51" s="145"/>
      <c r="Q51" s="146"/>
      <c r="R51" s="130"/>
      <c r="S51" s="123">
        <v>2</v>
      </c>
      <c r="T51" s="131">
        <f t="shared" si="10"/>
        <v>0</v>
      </c>
      <c r="U51" s="123">
        <f t="shared" si="11"/>
        <v>0</v>
      </c>
      <c r="V51" s="123">
        <f t="shared" si="12"/>
        <v>0</v>
      </c>
      <c r="W51" s="123">
        <f t="shared" si="13"/>
        <v>0</v>
      </c>
      <c r="X51" s="123">
        <f t="shared" si="14"/>
        <v>0</v>
      </c>
      <c r="Y51" s="123">
        <f t="shared" si="15"/>
        <v>0</v>
      </c>
      <c r="Z51" s="123">
        <f t="shared" si="16"/>
        <v>0</v>
      </c>
      <c r="AA51" s="123"/>
      <c r="AB51" s="144"/>
    </row>
    <row r="52" spans="1:28" ht="12.75">
      <c r="A52" s="123"/>
      <c r="B52" s="132">
        <f>IF(D52=0,"",INDEX('Team Declaration'!$C$6:$BE$17,MATCH(A46,'Team Declaration'!$B$6:$B$17,0),MATCH(D52,'Team Declaration'!$C$4:$BE$4,0)))</f>
      </c>
      <c r="C52" s="133">
        <f>IF(D52=0,"",INDEX('Team Declaration'!$C$4:$BF$34,31,MATCH(D52,'Team Declaration'!$C$4:$BF$4,0)))</f>
      </c>
      <c r="D52" s="134"/>
      <c r="E52" s="137"/>
      <c r="F52" s="130">
        <f t="shared" si="0"/>
        <v>1</v>
      </c>
      <c r="G52" s="123"/>
      <c r="H52" s="132">
        <f>IF(J52=0,"",INDEX('Team Declaration'!$C$6:$BE$17,MATCH(G46,'Team Declaration'!$B$6:$B$17,0),MATCH(J52,'Team Declaration'!$C$4:$BE$4,0)))</f>
      </c>
      <c r="I52" s="133">
        <f>IF(J52=0,"",INDEX('Team Declaration'!$C$4:$BF$34,31,MATCH(J52,'Team Declaration'!$C$4:$BF$4,0)))</f>
      </c>
      <c r="J52" s="134"/>
      <c r="K52" s="137"/>
      <c r="L52" s="130">
        <f t="shared" si="1"/>
        <v>1</v>
      </c>
      <c r="M52" s="123"/>
      <c r="N52" s="263">
        <f>IF($P52=0,"",INDEX('Team Declaration'!$C$6:$BF$17,MATCH($M$39,'Team Declaration'!$B$6:$B$17,0)+3,MATCH(LEFT($P52,1),'Team Declaration'!$C$4:$BF$4,0)+2))</f>
      </c>
      <c r="O52" s="263"/>
      <c r="P52" s="142"/>
      <c r="Q52" s="143"/>
      <c r="R52" s="130">
        <v>2</v>
      </c>
      <c r="S52" s="123">
        <v>1</v>
      </c>
      <c r="T52" s="131">
        <f t="shared" si="10"/>
        <v>0</v>
      </c>
      <c r="U52" s="123">
        <f t="shared" si="11"/>
        <v>0</v>
      </c>
      <c r="V52" s="123">
        <f t="shared" si="12"/>
        <v>0</v>
      </c>
      <c r="W52" s="123">
        <f t="shared" si="13"/>
        <v>0</v>
      </c>
      <c r="X52" s="123">
        <f t="shared" si="14"/>
        <v>0</v>
      </c>
      <c r="Y52" s="123">
        <f t="shared" si="15"/>
        <v>0</v>
      </c>
      <c r="Z52" s="123">
        <f t="shared" si="16"/>
        <v>0</v>
      </c>
      <c r="AA52" s="123"/>
      <c r="AB52" s="144"/>
    </row>
    <row r="53" spans="1:28" ht="12.75">
      <c r="A53" s="127" t="str">
        <f>'Team Declaration'!$B7</f>
        <v>Hammer</v>
      </c>
      <c r="B53" s="123"/>
      <c r="C53" s="129" t="s">
        <v>12</v>
      </c>
      <c r="D53" s="124"/>
      <c r="E53" s="129"/>
      <c r="F53" s="130">
        <f t="shared" si="0"/>
        <v>0</v>
      </c>
      <c r="G53" s="127" t="str">
        <f>'Team Declaration'!$B7</f>
        <v>Hammer</v>
      </c>
      <c r="H53" s="124"/>
      <c r="I53" s="129" t="s">
        <v>27</v>
      </c>
      <c r="J53" s="124"/>
      <c r="K53" s="129"/>
      <c r="L53" s="130">
        <f t="shared" si="1"/>
        <v>0</v>
      </c>
      <c r="M53" s="123"/>
      <c r="N53" s="263"/>
      <c r="O53" s="263"/>
      <c r="P53" s="145"/>
      <c r="Q53" s="146"/>
      <c r="R53" s="130">
        <f>$S53</f>
        <v>0</v>
      </c>
      <c r="S53" s="123"/>
      <c r="T53" s="131">
        <f t="shared" si="10"/>
        <v>0</v>
      </c>
      <c r="U53" s="123">
        <f t="shared" si="11"/>
        <v>0</v>
      </c>
      <c r="V53" s="123">
        <f t="shared" si="12"/>
        <v>0</v>
      </c>
      <c r="W53" s="123">
        <f t="shared" si="13"/>
        <v>0</v>
      </c>
      <c r="X53" s="123">
        <f t="shared" si="14"/>
        <v>0</v>
      </c>
      <c r="Y53" s="123">
        <f t="shared" si="15"/>
        <v>0</v>
      </c>
      <c r="Z53" s="123">
        <f t="shared" si="16"/>
        <v>0</v>
      </c>
      <c r="AA53" s="123"/>
      <c r="AB53" s="144"/>
    </row>
    <row r="54" spans="1:28" ht="12.75">
      <c r="A54" s="123"/>
      <c r="B54" s="132" t="str">
        <f>IF(D54=0,"",INDEX('Team Declaration'!$C$6:$BE$17,MATCH(A53,'Team Declaration'!$B$6:$B$17,0),MATCH(D54,'Team Declaration'!$C$4:$BE$4,0)))</f>
        <v>Grant Sterling</v>
      </c>
      <c r="C54" s="133"/>
      <c r="D54" s="134" t="s">
        <v>18</v>
      </c>
      <c r="E54" s="135">
        <v>16.21</v>
      </c>
      <c r="F54" s="130">
        <f t="shared" si="0"/>
        <v>6</v>
      </c>
      <c r="G54" s="123"/>
      <c r="H54" s="132" t="str">
        <f>IF(J54=0,"",INDEX('Team Declaration'!$C$6:$BE$17,MATCH(G53,'Team Declaration'!$B$6:$B$17,0),MATCH(J54,'Team Declaration'!$C$4:$BE$4,0)))</f>
        <v>Mike Bale</v>
      </c>
      <c r="I54" s="133" t="str">
        <f>IF(J54=0,"",INDEX('Team Declaration'!$C$4:$BF$34,31,MATCH(J54,'Team Declaration'!$C$4:$BF$4,0)))</f>
        <v>HHH</v>
      </c>
      <c r="J54" s="134">
        <v>17</v>
      </c>
      <c r="K54" s="135">
        <v>29.16</v>
      </c>
      <c r="L54" s="130">
        <f t="shared" si="1"/>
        <v>6</v>
      </c>
      <c r="M54" s="123"/>
      <c r="N54" s="263"/>
      <c r="O54" s="263"/>
      <c r="P54" s="145"/>
      <c r="Q54" s="146"/>
      <c r="R54" s="130"/>
      <c r="S54" s="123">
        <v>6</v>
      </c>
      <c r="T54" s="131">
        <f t="shared" si="10"/>
        <v>0</v>
      </c>
      <c r="U54" s="123">
        <f t="shared" si="11"/>
        <v>0</v>
      </c>
      <c r="V54" s="123">
        <f t="shared" si="12"/>
        <v>6</v>
      </c>
      <c r="W54" s="123">
        <f t="shared" si="13"/>
        <v>6</v>
      </c>
      <c r="X54" s="123">
        <f t="shared" si="14"/>
        <v>0</v>
      </c>
      <c r="Y54" s="123">
        <f t="shared" si="15"/>
        <v>0</v>
      </c>
      <c r="Z54" s="123">
        <f t="shared" si="16"/>
        <v>0</v>
      </c>
      <c r="AA54" s="123"/>
      <c r="AB54" s="144"/>
    </row>
    <row r="55" spans="1:28" ht="12.75">
      <c r="A55" s="123"/>
      <c r="B55" s="132" t="str">
        <f>IF(D55=0,"",INDEX('Team Declaration'!$C$6:$BE$17,MATCH(A53,'Team Declaration'!$B$6:$B$17,0),MATCH(D55,'Team Declaration'!$C$4:$BE$4,0)))</f>
        <v>Richard McGregor</v>
      </c>
      <c r="C55" s="133" t="str">
        <f>IF(D55=0,"",INDEX('Team Declaration'!$C$4:$BF$34,31,MATCH(D55,'Team Declaration'!$C$4:$BF$4,0)))</f>
        <v>B&amp;H</v>
      </c>
      <c r="D55" s="134" t="s">
        <v>14</v>
      </c>
      <c r="E55" s="135">
        <v>14.19</v>
      </c>
      <c r="F55" s="130">
        <f t="shared" si="0"/>
        <v>5</v>
      </c>
      <c r="G55" s="123"/>
      <c r="H55" s="132" t="str">
        <f>IF(J55=0,"",INDEX('Team Declaration'!$C$6:$BE$17,MATCH(G53,'Team Declaration'!$B$6:$B$17,0),MATCH(J55,'Team Declaration'!$C$4:$BE$4,0)))</f>
        <v>Mark Gibbs</v>
      </c>
      <c r="I55" s="133" t="str">
        <f>IF(J55=0,"",INDEX('Team Declaration'!$C$4:$BF$34,31,MATCH(J55,'Team Declaration'!$C$4:$BF$4,0)))</f>
        <v>WDC</v>
      </c>
      <c r="J55" s="134">
        <v>12</v>
      </c>
      <c r="K55" s="135">
        <v>18.13</v>
      </c>
      <c r="L55" s="130">
        <f t="shared" si="1"/>
        <v>5</v>
      </c>
      <c r="M55" s="123"/>
      <c r="N55" s="264">
        <f>IF($P55=0,"",INDEX('Team Declaration'!$C$6:$BF$17,MATCH($M$39,'Team Declaration'!$B$6:$B$17,0)+3,MATCH(LEFT($P55,1),'Team Declaration'!$C$4:$BF$4,0)+2))</f>
      </c>
      <c r="O55" s="264"/>
      <c r="P55" s="142"/>
      <c r="Q55" s="143"/>
      <c r="R55" s="130">
        <v>1</v>
      </c>
      <c r="S55" s="123">
        <v>5</v>
      </c>
      <c r="T55" s="131">
        <f t="shared" si="10"/>
        <v>0</v>
      </c>
      <c r="U55" s="123">
        <f t="shared" si="11"/>
        <v>5</v>
      </c>
      <c r="V55" s="123">
        <f t="shared" si="12"/>
        <v>0</v>
      </c>
      <c r="W55" s="123">
        <f t="shared" si="13"/>
        <v>0</v>
      </c>
      <c r="X55" s="123">
        <f t="shared" si="14"/>
        <v>0</v>
      </c>
      <c r="Y55" s="123">
        <f t="shared" si="15"/>
        <v>0</v>
      </c>
      <c r="Z55" s="123">
        <f t="shared" si="16"/>
        <v>5</v>
      </c>
      <c r="AA55" s="123"/>
      <c r="AB55" s="144"/>
    </row>
    <row r="56" spans="1:28" ht="12.75">
      <c r="A56" s="123"/>
      <c r="B56" s="132">
        <f>IF(D56=0,"",INDEX('Team Declaration'!$C$6:$BE$17,MATCH(A53,'Team Declaration'!$B$6:$B$17,0),MATCH(D56,'Team Declaration'!$C$4:$BE$4,0)))</f>
      </c>
      <c r="C56" s="133">
        <f>IF(D56=0,"",INDEX('Team Declaration'!$C$4:$BF$34,31,MATCH(D56,'Team Declaration'!$C$4:$BF$4,0)))</f>
      </c>
      <c r="D56" s="134"/>
      <c r="E56" s="135"/>
      <c r="F56" s="130">
        <f t="shared" si="0"/>
        <v>4</v>
      </c>
      <c r="G56" s="123"/>
      <c r="H56" s="132" t="str">
        <f>IF(J56=0,"",INDEX('Team Declaration'!$C$6:$BE$17,MATCH(G53,'Team Declaration'!$B$6:$B$17,0),MATCH(J56,'Team Declaration'!$C$4:$BE$4,0)))</f>
        <v>Bob Sumsion</v>
      </c>
      <c r="I56" s="133" t="str">
        <f>IF(J56=0,"",INDEX('Team Declaration'!$C$4:$BF$34,31,MATCH(J56,'Team Declaration'!$C$4:$BF$4,0)))</f>
        <v>ERAC</v>
      </c>
      <c r="J56" s="134">
        <v>14</v>
      </c>
      <c r="K56" s="135">
        <v>17.43</v>
      </c>
      <c r="L56" s="130">
        <f t="shared" si="1"/>
        <v>4</v>
      </c>
      <c r="M56" s="123"/>
      <c r="N56" s="264"/>
      <c r="O56" s="264"/>
      <c r="P56" s="145"/>
      <c r="Q56" s="146"/>
      <c r="R56" s="130"/>
      <c r="S56" s="123">
        <v>4</v>
      </c>
      <c r="T56" s="131">
        <f t="shared" si="10"/>
        <v>0</v>
      </c>
      <c r="U56" s="123">
        <f t="shared" si="11"/>
        <v>0</v>
      </c>
      <c r="V56" s="123">
        <f t="shared" si="12"/>
        <v>4</v>
      </c>
      <c r="W56" s="123">
        <f t="shared" si="13"/>
        <v>0</v>
      </c>
      <c r="X56" s="123">
        <f t="shared" si="14"/>
        <v>0</v>
      </c>
      <c r="Y56" s="123">
        <f t="shared" si="15"/>
        <v>0</v>
      </c>
      <c r="Z56" s="123">
        <f t="shared" si="16"/>
        <v>0</v>
      </c>
      <c r="AA56" s="123"/>
      <c r="AB56" s="144"/>
    </row>
    <row r="57" spans="1:28" ht="12.75">
      <c r="A57" s="123"/>
      <c r="B57" s="132">
        <f>IF(D57=0,"",INDEX('Team Declaration'!$C$6:$BE$17,MATCH(A53,'Team Declaration'!$B$6:$B$17,0),MATCH(D57,'Team Declaration'!$C$4:$BE$4,0)))</f>
      </c>
      <c r="C57" s="133">
        <f>IF(D57=0,"",INDEX('Team Declaration'!$C$4:$BF$34,31,MATCH(D57,'Team Declaration'!$C$4:$BF$4,0)))</f>
      </c>
      <c r="D57" s="134"/>
      <c r="E57" s="135"/>
      <c r="F57" s="130">
        <f t="shared" si="0"/>
        <v>3</v>
      </c>
      <c r="G57" s="123"/>
      <c r="H57" s="132" t="str">
        <f>IF(J57=0,"",INDEX('Team Declaration'!$C$6:$BE$17,MATCH(G53,'Team Declaration'!$B$6:$B$17,0),MATCH(J57,'Team Declaration'!$C$4:$BE$4,0)))</f>
        <v>Dave Roberts</v>
      </c>
      <c r="I57" s="133" t="str">
        <f>IF(J57=0,"",INDEX('Team Declaration'!$C$4:$BF$34,31,MATCH(J57,'Team Declaration'!$C$4:$BF$4,0)))</f>
        <v>B&amp;H</v>
      </c>
      <c r="J57" s="134">
        <v>11</v>
      </c>
      <c r="K57" s="135">
        <v>11.53</v>
      </c>
      <c r="L57" s="130">
        <f t="shared" si="1"/>
        <v>3</v>
      </c>
      <c r="M57" s="123"/>
      <c r="N57" s="264"/>
      <c r="O57" s="264"/>
      <c r="P57" s="148"/>
      <c r="Q57" s="149"/>
      <c r="R57" s="130"/>
      <c r="S57" s="123">
        <v>3</v>
      </c>
      <c r="T57" s="131">
        <f t="shared" si="10"/>
        <v>0</v>
      </c>
      <c r="U57" s="123">
        <f t="shared" si="11"/>
        <v>3</v>
      </c>
      <c r="V57" s="123">
        <f t="shared" si="12"/>
        <v>0</v>
      </c>
      <c r="W57" s="123">
        <f t="shared" si="13"/>
        <v>0</v>
      </c>
      <c r="X57" s="123">
        <f t="shared" si="14"/>
        <v>0</v>
      </c>
      <c r="Y57" s="123">
        <f t="shared" si="15"/>
        <v>0</v>
      </c>
      <c r="Z57" s="123">
        <f t="shared" si="16"/>
        <v>0</v>
      </c>
      <c r="AA57" s="123"/>
      <c r="AB57" s="144"/>
    </row>
    <row r="58" spans="1:28" ht="12.75">
      <c r="A58" s="123"/>
      <c r="B58" s="132">
        <f>IF(D58=0,"",INDEX('Team Declaration'!$C$6:$BE$17,MATCH(A53,'Team Declaration'!$B$6:$B$17,0),MATCH(D58,'Team Declaration'!$C$4:$BE$4,0)))</f>
      </c>
      <c r="C58" s="133">
        <f>IF(D58=0,"",INDEX('Team Declaration'!$C$4:$BF$34,31,MATCH(D58,'Team Declaration'!$C$4:$BF$4,0)))</f>
      </c>
      <c r="D58" s="134"/>
      <c r="E58" s="135"/>
      <c r="F58" s="130">
        <f t="shared" si="0"/>
        <v>2</v>
      </c>
      <c r="G58" s="123"/>
      <c r="H58" s="132">
        <f>IF(J58=0,"",INDEX('Team Declaration'!$C$6:$BE$17,MATCH(G53,'Team Declaration'!$B$6:$B$17,0),MATCH(J58,'Team Declaration'!$C$4:$BE$4,0)))</f>
      </c>
      <c r="I58" s="133">
        <f>IF(J58=0,"",INDEX('Team Declaration'!$C$4:$BF$34,31,MATCH(J58,'Team Declaration'!$C$4:$BF$4,0)))</f>
      </c>
      <c r="J58" s="134"/>
      <c r="K58" s="135"/>
      <c r="L58" s="130">
        <f t="shared" si="1"/>
        <v>2</v>
      </c>
      <c r="M58" s="123"/>
      <c r="N58" s="150"/>
      <c r="O58" s="150"/>
      <c r="P58" s="151"/>
      <c r="Q58" s="151"/>
      <c r="R58" s="130"/>
      <c r="S58" s="123">
        <v>2</v>
      </c>
      <c r="T58" s="131">
        <f t="shared" si="10"/>
        <v>0</v>
      </c>
      <c r="U58" s="123">
        <f t="shared" si="11"/>
        <v>0</v>
      </c>
      <c r="V58" s="123">
        <f t="shared" si="12"/>
        <v>0</v>
      </c>
      <c r="W58" s="123">
        <f t="shared" si="13"/>
        <v>0</v>
      </c>
      <c r="X58" s="123">
        <f t="shared" si="14"/>
        <v>0</v>
      </c>
      <c r="Y58" s="123">
        <f t="shared" si="15"/>
        <v>0</v>
      </c>
      <c r="Z58" s="123">
        <f t="shared" si="16"/>
        <v>0</v>
      </c>
      <c r="AA58" s="123"/>
      <c r="AB58" s="144"/>
    </row>
    <row r="59" spans="1:28" ht="12.75">
      <c r="A59" s="127" t="str">
        <f>'Team Declaration'!$B8</f>
        <v>Triple Jump</v>
      </c>
      <c r="B59" s="152"/>
      <c r="C59" s="129" t="s">
        <v>12</v>
      </c>
      <c r="D59" s="124"/>
      <c r="E59" s="129"/>
      <c r="F59" s="130">
        <f t="shared" si="0"/>
        <v>0</v>
      </c>
      <c r="G59" s="127" t="str">
        <f>'Team Declaration'!$B8</f>
        <v>Triple Jump</v>
      </c>
      <c r="H59" s="123"/>
      <c r="I59" s="129" t="s">
        <v>27</v>
      </c>
      <c r="J59" s="124"/>
      <c r="K59" s="129"/>
      <c r="L59" s="130">
        <f t="shared" si="1"/>
        <v>0</v>
      </c>
      <c r="M59" s="153" t="s">
        <v>166</v>
      </c>
      <c r="N59" s="128"/>
      <c r="O59" s="128"/>
      <c r="P59" s="154" t="s">
        <v>167</v>
      </c>
      <c r="Q59" s="155" t="s">
        <v>168</v>
      </c>
      <c r="R59" s="130"/>
      <c r="S59" s="123"/>
      <c r="T59" s="156">
        <f>SUM(T$5:T58)+SUM(T60:T63)</f>
        <v>29.000001</v>
      </c>
      <c r="U59" s="157">
        <f>SUM(U$5:U58)+SUM(U60:U63)</f>
        <v>86.000002</v>
      </c>
      <c r="V59" s="157">
        <f>SUM(V$5:V58)+SUM(V60:V63)</f>
        <v>104.00000299999999</v>
      </c>
      <c r="W59" s="157">
        <f>SUM(W$5:W58)+SUM(W60:W63)</f>
        <v>65.000004</v>
      </c>
      <c r="X59" s="157">
        <f>SUM(X$5:X58)+SUM(X60:X63)</f>
        <v>5E-06</v>
      </c>
      <c r="Y59" s="157">
        <f>SUM(Y$5:Y58)+SUM(Y60:Y63)</f>
        <v>6E-06</v>
      </c>
      <c r="Z59" s="157">
        <f>SUM(Z$5:Z58)+SUM(Z60:Z63)</f>
        <v>17.000007</v>
      </c>
      <c r="AA59" s="123"/>
      <c r="AB59" s="144"/>
    </row>
    <row r="60" spans="1:28" ht="12.75">
      <c r="A60" s="123"/>
      <c r="B60" s="132" t="str">
        <f>IF(D60=0,"",INDEX('Team Declaration'!$C$6:$BE$17,MATCH(A59,'Team Declaration'!$B$6:$B$17,0),MATCH(D60,'Team Declaration'!$C$4:$BE$4,0)))</f>
        <v>Grant Sterling</v>
      </c>
      <c r="C60" s="133" t="str">
        <f>IF(D60=0,"",INDEX('Team Declaration'!$C$4:$BF$34,31,MATCH(D60,'Team Declaration'!$C$4:$BF$4,0)))</f>
        <v>ERAC</v>
      </c>
      <c r="D60" s="158" t="s">
        <v>18</v>
      </c>
      <c r="E60" s="135">
        <v>11.69</v>
      </c>
      <c r="F60" s="130">
        <f t="shared" si="0"/>
        <v>6</v>
      </c>
      <c r="G60" s="123"/>
      <c r="H60" s="132" t="str">
        <f>IF(J60=0,"",INDEX('Team Declaration'!$C$6:$BE$17,MATCH(G59,'Team Declaration'!$B$6:$B$17,0),MATCH(J60,'Team Declaration'!$C$4:$BE$4,0)))</f>
        <v>Dave Roberts</v>
      </c>
      <c r="I60" s="133" t="str">
        <f>IF(J60=0,"",INDEX('Team Declaration'!$C$4:$BF$34,31,MATCH(J60,'Team Declaration'!$C$4:$BF$4,0)))</f>
        <v>B&amp;H</v>
      </c>
      <c r="J60" s="158">
        <v>11</v>
      </c>
      <c r="K60" s="135">
        <v>9.35</v>
      </c>
      <c r="L60" s="130">
        <f t="shared" si="1"/>
        <v>6</v>
      </c>
      <c r="M60" s="152"/>
      <c r="N60" s="128"/>
      <c r="O60" s="128" t="str">
        <f>IF(SUM(T$59:Z$59)=0,"",IF(P60="","",INDEX('Team Declaration'!$C$35:$C$41,MATCH($P60,'Team Declaration'!$F$35:$F$41,0))))</f>
        <v>Eastbourne Rovers AC</v>
      </c>
      <c r="P60" s="129">
        <f>IF(COUNTIF(T$59:Z$59,"&gt;0.5")&gt;0,1,"")</f>
        <v>1</v>
      </c>
      <c r="Q60" s="124">
        <f>IF(SUM(T$59:Z$59)=0,"",IF(P60="","",INDEX('Team Declaration'!$E$35:$E$41,MATCH($P60,'Team Declaration'!$F$35:$F$41,0))))</f>
        <v>104.00000299999999</v>
      </c>
      <c r="R60" s="130"/>
      <c r="S60" s="123">
        <v>6</v>
      </c>
      <c r="T60" s="159">
        <f>IF(OR($D60=T$1,$D60=T$2,$D60=T$3,$D60=T$4),$F60,0)+IF(OR($J60=T$1,$J60=T$2,$J60=T$3,$J60=T$4),$L60,0)</f>
        <v>0</v>
      </c>
      <c r="U60" s="159">
        <f>IF(OR($D60=U$1,$D60=U$2,$D60=U$3,$D60=U$4),$F60,0)+IF(OR($J60=U$1,$J60=U$2,$J60=U$3,$J60=U$4),$L60,0)</f>
        <v>6</v>
      </c>
      <c r="V60" s="159">
        <f>IF(OR($D60=V$1,$D60=V$2,$D60=V$3,$D60=V$4),$F60,0)+IF(OR($J60=V$1,$J60=V$2,$J60=V$3,$J60=V$4),$L60,0)</f>
        <v>6</v>
      </c>
      <c r="W60" s="159">
        <f>IF(OR($D60=W$1,$D60=W$2,$D60=W$3,$D60=W$4),$F60,0)+IF(OR($J60=W$1,$J60=W$2,$J60=W$3,$J60=W$4),$L60,0)</f>
        <v>0</v>
      </c>
      <c r="X60" s="159">
        <f>IF(OR($D60=X$1,$D60=X$2,$D60=X$3,$D60=X$4),$F60,0)+IF(OR($J60=X$1,$J60=X$2,$J60=X$3,$J60=X$4),$L60,0)</f>
        <v>0</v>
      </c>
      <c r="Y60" s="159">
        <f>IF(OR($D60=Y$1,$D60=Y$2,$D60=Y$3,$D60=Y$4),$F60,0)+IF(OR($J60=Y$1,$J60=Y$2,$J60=Y$3,$J60=Y$4),$L60,0)</f>
        <v>0</v>
      </c>
      <c r="Z60" s="159">
        <f>IF(OR($D60=Z$1,$D60=Z$2,$D60=Z$3,$D60=Z$4),$F60,0)+IF(OR($J60=Z$1,$J60=Z$2,$J60=Z$3,$J60=Z$4),$L60,0)</f>
        <v>0</v>
      </c>
      <c r="AA60" s="123"/>
      <c r="AB60" s="144"/>
    </row>
    <row r="61" spans="1:28" ht="12.75">
      <c r="A61" s="123"/>
      <c r="B61" s="132" t="str">
        <f>IF(D61=0,"",INDEX('Team Declaration'!$C$6:$BE$17,MATCH(A59,'Team Declaration'!$B$6:$B$17,0),MATCH(D61,'Team Declaration'!$C$4:$BE$4,0)))</f>
        <v>Richard McGregor</v>
      </c>
      <c r="C61" s="133" t="str">
        <f>IF(D61=0,"",INDEX('Team Declaration'!$C$4:$BF$34,31,MATCH(D61,'Team Declaration'!$C$4:$BF$4,0)))</f>
        <v>B&amp;H</v>
      </c>
      <c r="D61" s="158" t="s">
        <v>14</v>
      </c>
      <c r="E61" s="135">
        <v>9.4</v>
      </c>
      <c r="F61" s="130">
        <f t="shared" si="0"/>
        <v>5</v>
      </c>
      <c r="G61" s="123"/>
      <c r="H61" s="132">
        <f>IF(J61=0,"",INDEX('Team Declaration'!$C$6:$BE$17,MATCH(G59,'Team Declaration'!$B$6:$B$17,0),MATCH(J61,'Team Declaration'!$C$4:$BE$4,0)))</f>
      </c>
      <c r="I61" s="133">
        <f>IF(J61=0,"",INDEX('Team Declaration'!$C$4:$BF$34,31,MATCH(J61,'Team Declaration'!$C$4:$BF$4,0)))</f>
      </c>
      <c r="J61" s="158"/>
      <c r="K61" s="135"/>
      <c r="L61" s="130">
        <f t="shared" si="1"/>
        <v>5</v>
      </c>
      <c r="M61" s="152"/>
      <c r="N61" s="128"/>
      <c r="O61" s="128" t="str">
        <f>IF(SUM(T$59:Z$59)=0,"",IF(P61="","",INDEX('Team Declaration'!$C$35:$C$41,MATCH($P61,'Team Declaration'!$F$35:$F$41,0))))</f>
        <v>Brighton &amp; Hove AC</v>
      </c>
      <c r="P61" s="129">
        <f>IF(COUNTIF(T$59:Z$59,"&gt;0.5")&gt;2,2,"")</f>
        <v>2</v>
      </c>
      <c r="Q61" s="124">
        <f>IF(SUM(T$59:Z$59)=0,"",IF(P61="","",INDEX('Team Declaration'!$E$35:$E$41,MATCH($P61,'Team Declaration'!$F$35:$F$41,0))))</f>
        <v>86.000002</v>
      </c>
      <c r="R61" s="130"/>
      <c r="S61" s="123">
        <v>5</v>
      </c>
      <c r="T61" s="159">
        <f>IF(OR($D61=T$1,$D61=T$2,$D61=T$3,$D61=T$4),$F61,0)+IF(OR($J61=T$1,$J61=T$2,$J61=T$3,$J61=T$4),$L61,0)</f>
        <v>0</v>
      </c>
      <c r="U61" s="159">
        <f>IF(OR($D61=U$1,$D61=U$2,$D61=U$3,$D61=U$4),$F61,0)+IF(OR($J61=U$1,$J61=U$2,$J61=U$3,$J61=U$4),$L61,0)</f>
        <v>5</v>
      </c>
      <c r="V61" s="159">
        <f>IF(OR($D61=V$1,$D61=V$2,$D61=V$3,$D61=V$4),$F61,0)+IF(OR($J61=V$1,$J61=V$2,$J61=V$3,$J61=V$4),$L61,0)</f>
        <v>0</v>
      </c>
      <c r="W61" s="159">
        <f>IF(OR($D61=W$1,$D61=W$2,$D61=W$3,$D61=W$4),$F61,0)+IF(OR($J61=W$1,$J61=W$2,$J61=W$3,$J61=W$4),$L61,0)</f>
        <v>0</v>
      </c>
      <c r="X61" s="159">
        <f>IF(OR($D61=X$1,$D61=X$2,$D61=X$3,$D61=X$4),$F61,0)+IF(OR($J61=X$1,$J61=X$2,$J61=X$3,$J61=X$4),$L61,0)</f>
        <v>0</v>
      </c>
      <c r="Y61" s="159">
        <f>IF(OR($D61=Y$1,$D61=Y$2,$D61=Y$3,$D61=Y$4),$F61,0)+IF(OR($J61=Y$1,$J61=Y$2,$J61=Y$3,$J61=Y$4),$L61,0)</f>
        <v>0</v>
      </c>
      <c r="Z61" s="159">
        <f>IF(OR($D61=Z$1,$D61=Z$2,$D61=Z$3,$D61=Z$4),$F61,0)+IF(OR($J61=Z$1,$J61=Z$2,$J61=Z$3,$J61=Z$4),$L61,0)</f>
        <v>0</v>
      </c>
      <c r="AA61" s="123"/>
      <c r="AB61" s="144"/>
    </row>
    <row r="62" spans="1:28" ht="12.75">
      <c r="A62" s="123"/>
      <c r="B62" s="132">
        <f>IF(D62=0,"",INDEX('Team Declaration'!$C$6:$BE$17,MATCH(A59,'Team Declaration'!$B$6:$B$17,0),MATCH(D62,'Team Declaration'!$C$4:$BE$4,0)))</f>
      </c>
      <c r="C62" s="133">
        <f>IF(D62=0,"",INDEX('Team Declaration'!$C$4:$BF$34,31,MATCH(D62,'Team Declaration'!$C$4:$BF$4,0)))</f>
      </c>
      <c r="D62" s="158"/>
      <c r="E62" s="135"/>
      <c r="F62" s="130">
        <f t="shared" si="0"/>
        <v>4</v>
      </c>
      <c r="G62" s="123"/>
      <c r="H62" s="132">
        <f>IF(J62=0,"",INDEX('Team Declaration'!$C$6:$BE$17,MATCH(G59,'Team Declaration'!$B$6:$B$17,0),MATCH(J62,'Team Declaration'!$C$4:$BE$4,0)))</f>
      </c>
      <c r="I62" s="133">
        <f>IF(J62=0,"",INDEX('Team Declaration'!$C$4:$BF$34,31,MATCH(J62,'Team Declaration'!$C$4:$BF$4,0)))</f>
      </c>
      <c r="J62" s="158"/>
      <c r="K62" s="135"/>
      <c r="L62" s="130">
        <f t="shared" si="1"/>
        <v>4</v>
      </c>
      <c r="M62" s="152"/>
      <c r="N62" s="128"/>
      <c r="O62" s="128" t="str">
        <f>IF(SUM(T$59:Z$59)=0,"",IF(P62="","",INDEX('Team Declaration'!$C$35:$C$41,MATCH($P62,'Team Declaration'!$F$35:$F$41,0))))</f>
        <v>Haywards Heath &amp; Lewes</v>
      </c>
      <c r="P62" s="129">
        <f>IF(COUNTIF(T$59:Z$59,"&gt;0.5")&gt;2,3,"")</f>
        <v>3</v>
      </c>
      <c r="Q62" s="124">
        <f>IF(SUM(T$59:Z$59)=0,"",IF(P62="","",INDEX('Team Declaration'!$E$35:$E$41,MATCH($P62,'Team Declaration'!$F$35:$F$41,0))))</f>
        <v>65.000004</v>
      </c>
      <c r="R62" s="130"/>
      <c r="S62" s="123">
        <v>4</v>
      </c>
      <c r="T62" s="159">
        <f>IF(OR($D62=T$1,$D62=T$2,$D62=T$3,$D62=T$4),$F62,0)+IF(OR($J62=T$1,$J62=T$2,$J62=T$3,$J62=T$4),$L62,0)</f>
        <v>0</v>
      </c>
      <c r="U62" s="159">
        <f>IF(OR($D62=U$1,$D62=U$2,$D62=U$3,$D62=U$4),$F62,0)+IF(OR($J62=U$1,$J62=U$2,$J62=U$3,$J62=U$4),$L62,0)</f>
        <v>0</v>
      </c>
      <c r="V62" s="159">
        <f>IF(OR($D62=V$1,$D62=V$2,$D62=V$3,$D62=V$4),$F62,0)+IF(OR($J62=V$1,$J62=V$2,$J62=V$3,$J62=V$4),$L62,0)</f>
        <v>0</v>
      </c>
      <c r="W62" s="159">
        <f>IF(OR($D62=W$1,$D62=W$2,$D62=W$3,$D62=W$4),$F62,0)+IF(OR($J62=W$1,$J62=W$2,$J62=W$3,$J62=W$4),$L62,0)</f>
        <v>0</v>
      </c>
      <c r="X62" s="159">
        <f>IF(OR($D62=X$1,$D62=X$2,$D62=X$3,$D62=X$4),$F62,0)+IF(OR($J62=X$1,$J62=X$2,$J62=X$3,$J62=X$4),$L62,0)</f>
        <v>0</v>
      </c>
      <c r="Y62" s="159">
        <f>IF(OR($D62=Y$1,$D62=Y$2,$D62=Y$3,$D62=Y$4),$F62,0)+IF(OR($J62=Y$1,$J62=Y$2,$J62=Y$3,$J62=Y$4),$L62,0)</f>
        <v>0</v>
      </c>
      <c r="Z62" s="159">
        <f>IF(OR($D62=Z$1,$D62=Z$2,$D62=Z$3,$D62=Z$4),$F62,0)+IF(OR($J62=Z$1,$J62=Z$2,$J62=Z$3,$J62=Z$4),$L62,0)</f>
        <v>0</v>
      </c>
      <c r="AA62" s="123"/>
      <c r="AB62" s="144"/>
    </row>
    <row r="63" spans="1:28" ht="12.75">
      <c r="A63" s="123"/>
      <c r="B63" s="132">
        <f>IF(D63=0,"",INDEX('Team Declaration'!$C$6:$BE$17,MATCH(A59,'Team Declaration'!$B$6:$B$17,0),MATCH(D63,'Team Declaration'!$C$4:$BE$4,0)))</f>
      </c>
      <c r="C63" s="133">
        <f>IF(D63=0,"",INDEX('Team Declaration'!$C$4:$BF$34,31,MATCH(D63,'Team Declaration'!$C$4:$BF$4,0)))</f>
      </c>
      <c r="D63" s="158"/>
      <c r="E63" s="135"/>
      <c r="F63" s="130">
        <f t="shared" si="0"/>
        <v>3</v>
      </c>
      <c r="G63" s="123"/>
      <c r="H63" s="132">
        <f>IF(J63=0,"",INDEX('Team Declaration'!$C$6:$BE$17,MATCH(G59,'Team Declaration'!$B$6:$B$17,0),MATCH(J63,'Team Declaration'!$C$4:$BE$4,0)))</f>
      </c>
      <c r="I63" s="133">
        <f>IF(J63=0,"",INDEX('Team Declaration'!$C$4:$BF$34,31,MATCH(J63,'Team Declaration'!$C$4:$BF$4,0)))</f>
      </c>
      <c r="J63" s="134"/>
      <c r="K63" s="135"/>
      <c r="L63" s="130">
        <f t="shared" si="1"/>
        <v>3</v>
      </c>
      <c r="M63" s="152"/>
      <c r="N63" s="128"/>
      <c r="O63" s="128" t="str">
        <f>IF(SUM(T$59:Z$59)=0,"",IF(P63="","",INDEX('Team Declaration'!$C$35:$C$41,MATCH($P63,'Team Declaration'!$F$35:$F$41,0))))</f>
        <v>Arena 80</v>
      </c>
      <c r="P63" s="129">
        <f>IF(COUNTIF(T$59:Z$59,"&gt;0.5")&gt;3,4,"")</f>
        <v>4</v>
      </c>
      <c r="Q63" s="124">
        <f>IF(SUM(T$59:Z$59)=0,"",IF(P63="","",INDEX('Team Declaration'!$E$35:$E$41,MATCH($P63,'Team Declaration'!$F$35:$F$41,0))))</f>
        <v>29.000001</v>
      </c>
      <c r="R63" s="130"/>
      <c r="S63" s="152">
        <v>3</v>
      </c>
      <c r="T63" s="159">
        <f>IF(OR($D63=T$1,$D63=T$2,$D63=T$3,$D63=T$4),$F63,0)+IF(OR($J63=T$1,$J63=T$2,$J63=T$3,$J63=T$4),$L63,0)</f>
        <v>0</v>
      </c>
      <c r="U63" s="159">
        <f>IF(OR($D63=U$1,$D63=U$2,$D63=U$3,$D63=U$4),$F63,0)+IF(OR($J63=U$1,$J63=U$2,$J63=U$3,$J63=U$4),$L63,0)</f>
        <v>0</v>
      </c>
      <c r="V63" s="159">
        <f>IF(OR($D63=V$1,$D63=V$2,$D63=V$3,$D63=V$4),$F63,0)+IF(OR($J63=V$1,$J63=V$2,$J63=V$3,$J63=V$4),$L63,0)</f>
        <v>0</v>
      </c>
      <c r="W63" s="159">
        <f>IF(OR($D63=W$1,$D63=W$2,$D63=W$3,$D63=W$4),$F63,0)+IF(OR($J63=W$1,$J63=W$2,$J63=W$3,$J63=W$4),$L63,0)</f>
        <v>0</v>
      </c>
      <c r="X63" s="159">
        <f>IF(OR($D63=X$1,$D63=X$2,$D63=X$3,$D63=X$4),$F63,0)+IF(OR($J63=X$1,$J63=X$2,$J63=X$3,$J63=X$4),$L63,0)</f>
        <v>0</v>
      </c>
      <c r="Y63" s="159">
        <f>IF(OR($D63=Y$1,$D63=Y$2,$D63=Y$3,$D63=Y$4),$F63,0)+IF(OR($J63=Y$1,$J63=Y$2,$J63=Y$3,$J63=Y$4),$L63,0)</f>
        <v>0</v>
      </c>
      <c r="Z63" s="159">
        <f>IF(OR($D63=Z$1,$D63=Z$2,$D63=Z$3,$D63=Z$4),$F63,0)+IF(OR($J63=Z$1,$J63=Z$2,$J63=Z$3,$J63=Z$4),$L63,0)</f>
        <v>0</v>
      </c>
      <c r="AA63" s="123"/>
      <c r="AB63" s="144"/>
    </row>
    <row r="64" spans="1:28" ht="12.75">
      <c r="A64" s="123"/>
      <c r="B64" s="132">
        <f>IF(D64=0,"",INDEX('Team Declaration'!$C$6:$BE$17,MATCH(A59,'Team Declaration'!$B$6:$B$17,0),MATCH(D64,'Team Declaration'!$C$4:$BE$4,0)))</f>
      </c>
      <c r="C64" s="133">
        <f>IF(D64=0,"",INDEX('Team Declaration'!$C$4:$BF$34,31,MATCH(D64,'Team Declaration'!$C$4:$BF$4,0)))</f>
      </c>
      <c r="D64" s="158"/>
      <c r="E64" s="135"/>
      <c r="F64" s="130">
        <f t="shared" si="0"/>
        <v>2</v>
      </c>
      <c r="G64" s="123"/>
      <c r="H64" s="132">
        <f>IF(J64=0,"",INDEX('Team Declaration'!$C$6:$BE$17,MATCH(G59,'Team Declaration'!$B$6:$B$17,0),MATCH(J64,'Team Declaration'!$C$4:$BE$4,0)))</f>
      </c>
      <c r="I64" s="133">
        <f>IF(J64=0,"",INDEX('Team Declaration'!$C$4:$BF$34,31,MATCH(J64,'Team Declaration'!$C$4:$BF$4,0)))</f>
      </c>
      <c r="J64" s="134"/>
      <c r="K64" s="135"/>
      <c r="L64" s="130">
        <f t="shared" si="1"/>
        <v>2</v>
      </c>
      <c r="M64" s="152"/>
      <c r="N64" s="128"/>
      <c r="O64" s="128" t="str">
        <f>IF(SUM(T$59:Z$59)=0,"",IF(P64="","",INDEX('Team Declaration'!$C$35:$C$41,MATCH($P64,'Team Declaration'!$F$35:$F$41,0))))</f>
        <v>Worthing &amp; Steyning</v>
      </c>
      <c r="P64" s="129">
        <f>IF(COUNTIF(T$59:Z$59,"&gt;0.5")&gt;4,5,"")</f>
        <v>5</v>
      </c>
      <c r="Q64" s="124">
        <f>IF(SUM(T$59:Z$59)=0,"",IF(P64="","",INDEX('Team Declaration'!$E$35:$E$41,MATCH($P64,'Team Declaration'!$F$35:$F$41,0))))</f>
        <v>17.000007</v>
      </c>
      <c r="R64" s="130"/>
      <c r="S64" s="152">
        <v>2</v>
      </c>
      <c r="T64" s="159">
        <f>IF(OR($D64=T$1,$D64=T$2,$D64=T$3,$D64=T$4),$F64,0)+IF(OR($J64=T$1,$J64=T$2,$J64=T$3,$J64=T$4),$L64,0)</f>
        <v>0</v>
      </c>
      <c r="U64" s="159">
        <f>IF(OR($D64=U$1,$D64=U$2,$D64=U$3,$D64=U$4),$F64,0)+IF(OR($J64=U$1,$J64=U$2,$J64=U$3,$J64=U$4),$L64,0)</f>
        <v>0</v>
      </c>
      <c r="V64" s="159">
        <f>IF(OR($D64=V$1,$D64=V$2,$D64=V$3,$D64=V$4),$F64,0)+IF(OR($J64=V$1,$J64=V$2,$J64=V$3,$J64=V$4),$L64,0)</f>
        <v>0</v>
      </c>
      <c r="W64" s="159">
        <f>IF(OR($D64=W$1,$D64=W$2,$D64=W$3,$D64=W$4),$F64,0)+IF(OR($J64=W$1,$J64=W$2,$J64=W$3,$J64=W$4),$L64,0)</f>
        <v>0</v>
      </c>
      <c r="X64" s="159">
        <f>IF(OR($D64=X$1,$D64=X$2,$D64=X$3,$D64=X$4),$F64,0)+IF(OR($J64=X$1,$J64=X$2,$J64=X$3,$J64=X$4),$L64,0)</f>
        <v>0</v>
      </c>
      <c r="Y64" s="159">
        <f>IF(OR($D64=Y$1,$D64=Y$2,$D64=Y$3,$D64=Y$4),$F64,0)+IF(OR($J64=Y$1,$J64=Y$2,$J64=Y$3,$J64=Y$4),$L64,0)</f>
        <v>0</v>
      </c>
      <c r="Z64" s="159">
        <f>IF(OR($D64=Z$1,$D64=Z$2,$D64=Z$3,$D64=Z$4),$F64,0)+IF(OR($J64=Z$1,$J64=Z$2,$J64=Z$3,$J64=Z$4),$L64,0)</f>
        <v>0</v>
      </c>
      <c r="AA64" s="123"/>
      <c r="AB64" s="144"/>
    </row>
    <row r="65" spans="1:27" ht="3" customHeight="1">
      <c r="A65" s="123"/>
      <c r="B65" s="123"/>
      <c r="C65" s="123"/>
      <c r="D65" s="124"/>
      <c r="E65" s="128"/>
      <c r="F65" s="123"/>
      <c r="G65" s="123"/>
      <c r="H65" s="123"/>
      <c r="I65" s="123"/>
      <c r="J65" s="124"/>
      <c r="K65" s="128"/>
      <c r="L65" s="123"/>
      <c r="M65" s="123"/>
      <c r="N65" s="128"/>
      <c r="O65" s="128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</row>
    <row r="66" spans="1:28" ht="12.75">
      <c r="A66" s="265" t="str">
        <f>CONCATENATE("Sussex Vets League -  ",'Team Declaration'!H1," - ",TEXT('Team Declaration'!O1,"d mmm yyyy"))</f>
        <v>Sussex Vets League -  Eastbourne - 25.4.18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160"/>
      <c r="S66" s="160"/>
      <c r="T66" s="161" t="s">
        <v>69</v>
      </c>
      <c r="U66" s="161" t="s">
        <v>71</v>
      </c>
      <c r="V66" s="161" t="s">
        <v>75</v>
      </c>
      <c r="W66" s="161" t="s">
        <v>73</v>
      </c>
      <c r="X66" s="161" t="s">
        <v>79</v>
      </c>
      <c r="Y66" s="161" t="s">
        <v>77</v>
      </c>
      <c r="Z66" s="161" t="s">
        <v>81</v>
      </c>
      <c r="AA66" s="161"/>
      <c r="AB66" s="125"/>
    </row>
    <row r="67" spans="1:28" ht="12.7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160"/>
      <c r="S67" s="160"/>
      <c r="T67" s="161" t="s">
        <v>70</v>
      </c>
      <c r="U67" s="161" t="s">
        <v>72</v>
      </c>
      <c r="V67" s="161" t="s">
        <v>76</v>
      </c>
      <c r="W67" s="161" t="s">
        <v>74</v>
      </c>
      <c r="X67" s="161" t="s">
        <v>80</v>
      </c>
      <c r="Y67" s="161" t="s">
        <v>78</v>
      </c>
      <c r="Z67" s="161" t="s">
        <v>82</v>
      </c>
      <c r="AA67" s="161"/>
      <c r="AB67" s="125"/>
    </row>
    <row r="68" spans="1:28" ht="15.75">
      <c r="A68" s="162" t="s">
        <v>83</v>
      </c>
      <c r="B68" s="160"/>
      <c r="C68" s="163" t="s">
        <v>137</v>
      </c>
      <c r="D68" s="161"/>
      <c r="E68" s="164"/>
      <c r="F68" s="160"/>
      <c r="G68" s="160"/>
      <c r="H68" s="160"/>
      <c r="I68" s="163" t="s">
        <v>138</v>
      </c>
      <c r="J68" s="161"/>
      <c r="K68" s="164"/>
      <c r="L68" s="160"/>
      <c r="M68" s="160"/>
      <c r="N68" s="164"/>
      <c r="O68" s="164"/>
      <c r="P68" s="160"/>
      <c r="Q68" s="160"/>
      <c r="R68" s="160"/>
      <c r="S68" s="160"/>
      <c r="T68" s="161">
        <v>20</v>
      </c>
      <c r="U68" s="161">
        <v>21</v>
      </c>
      <c r="V68" s="161">
        <v>24</v>
      </c>
      <c r="W68" s="161">
        <v>28</v>
      </c>
      <c r="X68" s="161">
        <v>27</v>
      </c>
      <c r="Y68" s="161">
        <v>26</v>
      </c>
      <c r="Z68" s="161">
        <v>22</v>
      </c>
      <c r="AA68" s="161"/>
      <c r="AB68" s="125"/>
    </row>
    <row r="69" spans="1:28" ht="12.75">
      <c r="A69" s="163" t="str">
        <f>'Team Declaration'!$B23</f>
        <v>Shot</v>
      </c>
      <c r="B69" s="160"/>
      <c r="C69" s="165" t="s">
        <v>12</v>
      </c>
      <c r="D69" s="161"/>
      <c r="E69" s="165"/>
      <c r="F69" s="166"/>
      <c r="G69" s="163" t="str">
        <f>'Team Declaration'!$B23</f>
        <v>Shot</v>
      </c>
      <c r="H69" s="161"/>
      <c r="I69" s="165" t="s">
        <v>27</v>
      </c>
      <c r="J69" s="167"/>
      <c r="K69" s="165"/>
      <c r="L69" s="166"/>
      <c r="M69" s="163" t="str">
        <f>'Team Declaration'!$B23</f>
        <v>Shot</v>
      </c>
      <c r="N69" s="168"/>
      <c r="O69" s="165" t="s">
        <v>28</v>
      </c>
      <c r="P69" s="168"/>
      <c r="Q69" s="169"/>
      <c r="R69" s="170"/>
      <c r="S69" s="160"/>
      <c r="T69" s="161">
        <v>30</v>
      </c>
      <c r="U69" s="161">
        <v>31</v>
      </c>
      <c r="V69" s="161">
        <v>34</v>
      </c>
      <c r="W69" s="161">
        <v>38</v>
      </c>
      <c r="X69" s="161">
        <v>37</v>
      </c>
      <c r="Y69" s="161">
        <v>36</v>
      </c>
      <c r="Z69" s="161">
        <v>32</v>
      </c>
      <c r="AA69" s="161"/>
      <c r="AB69" s="125"/>
    </row>
    <row r="70" spans="1:28" ht="12.75">
      <c r="A70" s="160"/>
      <c r="B70" s="171" t="str">
        <f>IF(D70=0,"",INDEX('Team Declaration'!$C$22:$BE$33,MATCH(A69,'Team Declaration'!$B$22:$B$33,0),MATCH(D70,'Team Declaration'!$C$20:$BE$20,0)))</f>
        <v>Sarah Hewitt</v>
      </c>
      <c r="C70" s="172" t="str">
        <f>IF(D70=0,"",INDEX('Team Declaration'!$C$20:$BF$34,15,MATCH(D70,'Team Declaration'!$C$20:$BF$20,0)))</f>
        <v>B&amp;H</v>
      </c>
      <c r="D70" s="134" t="s">
        <v>71</v>
      </c>
      <c r="E70" s="135">
        <v>9.17</v>
      </c>
      <c r="F70" s="166">
        <f aca="true" t="shared" si="17" ref="F70:F129">$S70</f>
        <v>6</v>
      </c>
      <c r="G70" s="160"/>
      <c r="H70" s="171" t="str">
        <f>IF(J70=0,"",INDEX('Team Declaration'!$C$22:$BE$33,MATCH(G69,'Team Declaration'!$B$22:$B$33,0),MATCH(J70,'Team Declaration'!$C$20:$BE$20,0)))</f>
        <v>Angela Morgan</v>
      </c>
      <c r="I70" s="172" t="str">
        <f>IF(J70=0,"",INDEX('Team Declaration'!$C$20:$BF$34,15,MATCH(J70,'Team Declaration'!$C$20:$BF$20,0)))</f>
        <v>ERAC</v>
      </c>
      <c r="J70" s="134">
        <v>24</v>
      </c>
      <c r="K70" s="135">
        <v>6.79</v>
      </c>
      <c r="L70" s="166">
        <f aca="true" t="shared" si="18" ref="L70:L129">$S70</f>
        <v>6</v>
      </c>
      <c r="M70" s="160"/>
      <c r="N70" s="173" t="str">
        <f>IF(P70=0,"",INDEX('Team Declaration'!$C$22:$BE$33,MATCH(M69,'Team Declaration'!$B$22:$B$33,0),MATCH(P70,'Team Declaration'!$C$20:$BE$20,0)))</f>
        <v>Jenny Denyer</v>
      </c>
      <c r="O70" s="172" t="str">
        <f>IF(P70=0,"",INDEX('Team Declaration'!$C$20:$BF$34,15,MATCH(P70,'Team Declaration'!$C$20:$BF$20,0)))</f>
        <v>HHH</v>
      </c>
      <c r="P70" s="134">
        <v>37</v>
      </c>
      <c r="Q70" s="174">
        <v>6.14</v>
      </c>
      <c r="R70" s="166">
        <f aca="true" t="shared" si="19" ref="R70:R104">$S70</f>
        <v>6</v>
      </c>
      <c r="S70" s="160">
        <v>6</v>
      </c>
      <c r="T70" s="175">
        <f aca="true" t="shared" si="20" ref="T70:T75">IF(OR($D70=T$66,$D70=T$67,$D70=T$68,$D70=T$69),$F70,0)+IF(OR($J70=T$66,$J70=T$67,$J70=T$68,$J70=T$69),$L70,0)+IF(OR($P70=T$66,$P70=T$67,$P70=T$68,$P70=T$69),$R70,0)</f>
        <v>0</v>
      </c>
      <c r="U70" s="175">
        <f aca="true" t="shared" si="21" ref="U70:U75">IF(OR($D70=U$66,$D70=U$67,$D70=U$68,$D70=U$69),$F70,0)+IF(OR($J70=U$66,$J70=U$67,$J70=U$68,$J70=U$69),$L70,0)+IF(OR($P70=U$66,$P70=U$67,$P70=U$68,$P70=U$69),$R70,0)</f>
        <v>6</v>
      </c>
      <c r="V70" s="175">
        <f aca="true" t="shared" si="22" ref="V70:V75">IF(OR($D70=V$66,$D70=V$67,$D70=V$68,$D70=V$69),$F70,0)+IF(OR($J70=V$66,$J70=V$67,$J70=V$68,$J70=V$69),$L70,0)+IF(OR($P70=V$66,$P70=V$67,$P70=V$68,$P70=V$69),$R70,0)</f>
        <v>6</v>
      </c>
      <c r="W70" s="175">
        <f aca="true" t="shared" si="23" ref="W70:W75">IF(OR($D70=W$66,$D70=W$67,$D70=W$68,$D70=W$69),$F70,0)+IF(OR($J70=W$66,$J70=W$67,$J70=W$68,$J70=W$69),$L70,0)+IF(OR($P70=W$66,$P70=W$67,$P70=W$68,$P70=W$69),$R70,0)</f>
        <v>0</v>
      </c>
      <c r="X70" s="175">
        <f aca="true" t="shared" si="24" ref="X70:X75">IF(OR($D70=X$66,$D70=X$67,$D70=X$68,$D70=X$69),$F70,0)+IF(OR($J70=X$66,$J70=X$67,$J70=X$68,$J70=X$69),$L70,0)+IF(OR($P70=X$66,$P70=X$67,$P70=X$68,$P70=X$69),$R70,0)</f>
        <v>6</v>
      </c>
      <c r="Y70" s="175">
        <f aca="true" t="shared" si="25" ref="Y70:Y75">IF(OR($D70=Y$66,$D70=Y$67,$D70=Y$68,$D70=Y$69),$F70,0)+IF(OR($J70=Y$66,$J70=Y$67,$J70=Y$68,$J70=Y$69),$L70,0)+IF(OR($P70=Y$66,$P70=Y$67,$P70=Y$68,$P70=Y$69),$R70,0)</f>
        <v>0</v>
      </c>
      <c r="Z70" s="175">
        <f aca="true" t="shared" si="26" ref="Z70:Z75">IF(OR($D70=Z$66,$D70=Z$67,$D70=Z$68,$D70=Z$69),$F70,0)+IF(OR($J70=Z$66,$J70=Z$67,$J70=Z$68,$J70=Z$69),$L70,0)+IF(OR($P70=Z$66,$P70=Z$67,$P70=Z$68,$P70=Z$69),$R70,0)</f>
        <v>0</v>
      </c>
      <c r="AA70" s="161"/>
      <c r="AB70" s="125"/>
    </row>
    <row r="71" spans="1:28" ht="12.75">
      <c r="A71" s="160"/>
      <c r="B71" s="171" t="str">
        <f>IF(D71=0,"",INDEX('Team Declaration'!$C$22:$BE$33,MATCH(A69,'Team Declaration'!$B$22:$B$33,0),MATCH(D71,'Team Declaration'!$C$20:$BE$20,0)))</f>
        <v>Felicity Webster</v>
      </c>
      <c r="C71" s="172" t="str">
        <f>IF(D71=0,"",INDEX('Team Declaration'!$C$20:$BF$34,15,MATCH(D71,'Team Declaration'!$C$20:$BF$20,0)))</f>
        <v>ERAC</v>
      </c>
      <c r="D71" s="134" t="s">
        <v>75</v>
      </c>
      <c r="E71" s="135">
        <v>6.86</v>
      </c>
      <c r="F71" s="166">
        <f t="shared" si="17"/>
        <v>5</v>
      </c>
      <c r="G71" s="160"/>
      <c r="H71" s="171" t="str">
        <f>IF(J71=0,"",INDEX('Team Declaration'!$C$22:$BE$33,MATCH(G69,'Team Declaration'!$B$22:$B$33,0),MATCH(J71,'Team Declaration'!$C$20:$BE$20,0)))</f>
        <v>Tracey Brockbank</v>
      </c>
      <c r="I71" s="172" t="str">
        <f>IF(J71=0,"",INDEX('Team Declaration'!$C$20:$BF$34,15,MATCH(J71,'Team Declaration'!$C$20:$BF$20,0)))</f>
        <v>B&amp;H</v>
      </c>
      <c r="J71" s="134">
        <v>21</v>
      </c>
      <c r="K71" s="135">
        <v>6.51</v>
      </c>
      <c r="L71" s="166">
        <f t="shared" si="18"/>
        <v>5</v>
      </c>
      <c r="M71" s="160"/>
      <c r="N71" s="173" t="str">
        <f>IF(P71=0,"",INDEX('Team Declaration'!$C$22:$BE$33,MATCH(M69,'Team Declaration'!$B$22:$B$33,0),MATCH(P71,'Team Declaration'!$C$20:$BE$20,0)))</f>
        <v>Judith Carder</v>
      </c>
      <c r="O71" s="172" t="str">
        <f>IF(P71=0,"",INDEX('Team Declaration'!$C$20:$BF$34,15,MATCH(P71,'Team Declaration'!$C$20:$BF$20,0)))</f>
        <v>B&amp;H</v>
      </c>
      <c r="P71" s="134">
        <v>31</v>
      </c>
      <c r="Q71" s="174">
        <v>5.55</v>
      </c>
      <c r="R71" s="166">
        <f t="shared" si="19"/>
        <v>5</v>
      </c>
      <c r="S71" s="160">
        <v>5</v>
      </c>
      <c r="T71" s="175">
        <f t="shared" si="20"/>
        <v>0</v>
      </c>
      <c r="U71" s="175">
        <f t="shared" si="21"/>
        <v>10</v>
      </c>
      <c r="V71" s="175">
        <f t="shared" si="22"/>
        <v>5</v>
      </c>
      <c r="W71" s="175">
        <f t="shared" si="23"/>
        <v>0</v>
      </c>
      <c r="X71" s="175">
        <f t="shared" si="24"/>
        <v>0</v>
      </c>
      <c r="Y71" s="175">
        <f t="shared" si="25"/>
        <v>0</v>
      </c>
      <c r="Z71" s="175">
        <f t="shared" si="26"/>
        <v>0</v>
      </c>
      <c r="AA71" s="161"/>
      <c r="AB71" s="125"/>
    </row>
    <row r="72" spans="1:28" ht="12.75">
      <c r="A72" s="160"/>
      <c r="B72" s="171" t="str">
        <f>IF(D72=0,"",INDEX('Team Declaration'!$C$22:$BE$33,MATCH(A69,'Team Declaration'!$B$22:$B$33,0),MATCH(D72,'Team Declaration'!$C$20:$BE$20,0)))</f>
        <v>Sally Norris</v>
      </c>
      <c r="C72" s="172" t="str">
        <f>IF(D72=0,"",INDEX('Team Declaration'!$C$20:$BF$34,15,MATCH(D72,'Team Declaration'!$C$20:$BF$20,0)))</f>
        <v>HHH</v>
      </c>
      <c r="D72" s="134" t="s">
        <v>79</v>
      </c>
      <c r="E72" s="135">
        <v>6.46</v>
      </c>
      <c r="F72" s="166">
        <f t="shared" si="17"/>
        <v>4</v>
      </c>
      <c r="G72" s="160"/>
      <c r="H72" s="171">
        <f>IF(J72=0,"",INDEX('Team Declaration'!$C$22:$BE$33,MATCH(G69,'Team Declaration'!$B$22:$B$33,0),MATCH(J72,'Team Declaration'!$C$20:$BE$20,0)))</f>
      </c>
      <c r="I72" s="172">
        <f>IF(J72=0,"",INDEX('Team Declaration'!$C$20:$BF$34,15,MATCH(J72,'Team Declaration'!$C$20:$BF$20,0)))</f>
      </c>
      <c r="J72" s="134"/>
      <c r="K72" s="135"/>
      <c r="L72" s="166">
        <f t="shared" si="18"/>
        <v>4</v>
      </c>
      <c r="M72" s="160"/>
      <c r="N72" s="173">
        <f>IF(P72=0,"",INDEX('Team Declaration'!$C$22:$BE$33,MATCH(M69,'Team Declaration'!$B$22:$B$33,0),MATCH(P72,'Team Declaration'!$C$20:$BE$20,0)))</f>
      </c>
      <c r="O72" s="172">
        <f>IF(P72=0,"",INDEX('Team Declaration'!$C$20:$BF$34,15,MATCH(P72,'Team Declaration'!$C$20:$BF$20,0)))</f>
      </c>
      <c r="P72" s="134"/>
      <c r="Q72" s="174"/>
      <c r="R72" s="166">
        <f t="shared" si="19"/>
        <v>4</v>
      </c>
      <c r="S72" s="160">
        <v>4</v>
      </c>
      <c r="T72" s="175">
        <f t="shared" si="20"/>
        <v>0</v>
      </c>
      <c r="U72" s="175">
        <f t="shared" si="21"/>
        <v>0</v>
      </c>
      <c r="V72" s="175">
        <f t="shared" si="22"/>
        <v>0</v>
      </c>
      <c r="W72" s="175">
        <f t="shared" si="23"/>
        <v>0</v>
      </c>
      <c r="X72" s="175">
        <f t="shared" si="24"/>
        <v>4</v>
      </c>
      <c r="Y72" s="175">
        <f t="shared" si="25"/>
        <v>0</v>
      </c>
      <c r="Z72" s="175">
        <f t="shared" si="26"/>
        <v>0</v>
      </c>
      <c r="AA72" s="161"/>
      <c r="AB72" s="125"/>
    </row>
    <row r="73" spans="1:28" ht="12.75">
      <c r="A73" s="160"/>
      <c r="B73" s="171">
        <f>IF(D73=0,"",INDEX('Team Declaration'!$C$22:$BE$33,MATCH(A69,'Team Declaration'!$B$22:$B$33,0),MATCH(D73,'Team Declaration'!$C$20:$BE$20,0)))</f>
      </c>
      <c r="C73" s="172">
        <f>IF(D73=0,"",INDEX('Team Declaration'!$C$20:$BF$34,15,MATCH(D73,'Team Declaration'!$C$20:$BF$20,0)))</f>
      </c>
      <c r="D73" s="134"/>
      <c r="E73" s="135"/>
      <c r="F73" s="166">
        <f t="shared" si="17"/>
        <v>3</v>
      </c>
      <c r="G73" s="160"/>
      <c r="H73" s="171">
        <f>IF(J73=0,"",INDEX('Team Declaration'!$C$22:$BE$33,MATCH(G69,'Team Declaration'!$B$22:$B$33,0),MATCH(J73,'Team Declaration'!$C$20:$BE$20,0)))</f>
      </c>
      <c r="I73" s="172">
        <f>IF(J73=0,"",INDEX('Team Declaration'!$C$20:$BF$34,15,MATCH(J73,'Team Declaration'!$C$20:$BF$20,0)))</f>
      </c>
      <c r="J73" s="134"/>
      <c r="K73" s="135"/>
      <c r="L73" s="166">
        <f t="shared" si="18"/>
        <v>3</v>
      </c>
      <c r="M73" s="160"/>
      <c r="N73" s="173">
        <f>IF(P73=0,"",INDEX('Team Declaration'!$C$22:$BE$33,MATCH(M69,'Team Declaration'!$B$22:$B$33,0),MATCH(P73,'Team Declaration'!$C$20:$BE$20,0)))</f>
      </c>
      <c r="O73" s="172">
        <f>IF(P73=0,"",INDEX('Team Declaration'!$C$20:$BF$34,15,MATCH(P73,'Team Declaration'!$C$20:$BF$20,0)))</f>
      </c>
      <c r="P73" s="134"/>
      <c r="Q73" s="174"/>
      <c r="R73" s="166">
        <f t="shared" si="19"/>
        <v>3</v>
      </c>
      <c r="S73" s="160">
        <v>3</v>
      </c>
      <c r="T73" s="175">
        <f t="shared" si="20"/>
        <v>0</v>
      </c>
      <c r="U73" s="175">
        <f t="shared" si="21"/>
        <v>0</v>
      </c>
      <c r="V73" s="175">
        <f t="shared" si="22"/>
        <v>0</v>
      </c>
      <c r="W73" s="175">
        <f t="shared" si="23"/>
        <v>0</v>
      </c>
      <c r="X73" s="175">
        <f t="shared" si="24"/>
        <v>0</v>
      </c>
      <c r="Y73" s="175">
        <f t="shared" si="25"/>
        <v>0</v>
      </c>
      <c r="Z73" s="175">
        <f t="shared" si="26"/>
        <v>0</v>
      </c>
      <c r="AA73" s="161"/>
      <c r="AB73" s="125"/>
    </row>
    <row r="74" spans="1:28" ht="12.75">
      <c r="A74" s="160"/>
      <c r="B74" s="171">
        <f>IF(D74=0,"",INDEX('Team Declaration'!$C$22:$BE$33,MATCH(A69,'Team Declaration'!$B$22:$B$33,0),MATCH(D74,'Team Declaration'!$C$20:$BE$20,0)))</f>
      </c>
      <c r="C74" s="172">
        <f>IF(D74=0,"",INDEX('Team Declaration'!$C$20:$BF$34,15,MATCH(D74,'Team Declaration'!$C$20:$BF$20,0)))</f>
      </c>
      <c r="D74" s="134"/>
      <c r="E74" s="135"/>
      <c r="F74" s="166">
        <f t="shared" si="17"/>
        <v>2</v>
      </c>
      <c r="G74" s="160"/>
      <c r="H74" s="171">
        <f>IF(J74=0,"",INDEX('Team Declaration'!$C$22:$BE$33,MATCH(G69,'Team Declaration'!$B$22:$B$33,0),MATCH(J74,'Team Declaration'!$C$20:$BE$20,0)))</f>
      </c>
      <c r="I74" s="172">
        <f>IF(J74=0,"",INDEX('Team Declaration'!$C$20:$BF$34,15,MATCH(J74,'Team Declaration'!$C$20:$BF$20,0)))</f>
      </c>
      <c r="J74" s="134"/>
      <c r="K74" s="135"/>
      <c r="L74" s="166">
        <f t="shared" si="18"/>
        <v>2</v>
      </c>
      <c r="M74" s="160"/>
      <c r="N74" s="173">
        <f>IF(P74=0,"",INDEX('Team Declaration'!$C$22:$BE$33,MATCH(M69,'Team Declaration'!$B$22:$B$33,0),MATCH(P74,'Team Declaration'!$C$20:$BE$20,0)))</f>
      </c>
      <c r="O74" s="172">
        <f>IF(P74=0,"",INDEX('Team Declaration'!$C$20:$BF$34,15,MATCH(P74,'Team Declaration'!$C$20:$BF$20,0)))</f>
      </c>
      <c r="P74" s="134"/>
      <c r="Q74" s="174"/>
      <c r="R74" s="166">
        <f t="shared" si="19"/>
        <v>2</v>
      </c>
      <c r="S74" s="160">
        <v>2</v>
      </c>
      <c r="T74" s="175">
        <f t="shared" si="20"/>
        <v>0</v>
      </c>
      <c r="U74" s="175">
        <f t="shared" si="21"/>
        <v>0</v>
      </c>
      <c r="V74" s="175">
        <f t="shared" si="22"/>
        <v>0</v>
      </c>
      <c r="W74" s="175">
        <f t="shared" si="23"/>
        <v>0</v>
      </c>
      <c r="X74" s="175">
        <f t="shared" si="24"/>
        <v>0</v>
      </c>
      <c r="Y74" s="175">
        <f t="shared" si="25"/>
        <v>0</v>
      </c>
      <c r="Z74" s="175">
        <f t="shared" si="26"/>
        <v>0</v>
      </c>
      <c r="AA74" s="161"/>
      <c r="AB74" s="125"/>
    </row>
    <row r="75" spans="1:28" ht="12.75">
      <c r="A75" s="160"/>
      <c r="B75" s="171">
        <f>IF(D75=0,"",INDEX('Team Declaration'!$C$22:$BE$33,MATCH(A69,'Team Declaration'!$B$22:$B$33,0),MATCH(D75,'Team Declaration'!$C$20:$BE$20,0)))</f>
      </c>
      <c r="C75" s="172">
        <f>IF(D75=0,"",INDEX('Team Declaration'!$C$20:$BF$34,15,MATCH(D75,'Team Declaration'!$C$20:$BF$20,0)))</f>
      </c>
      <c r="D75" s="134"/>
      <c r="E75" s="135"/>
      <c r="F75" s="166">
        <f t="shared" si="17"/>
        <v>1</v>
      </c>
      <c r="G75" s="160"/>
      <c r="H75" s="171">
        <f>IF(J75=0,"",INDEX('Team Declaration'!$C$22:$BE$33,MATCH(G69,'Team Declaration'!$B$22:$B$33,0),MATCH(J75,'Team Declaration'!$C$20:$BE$20,0)))</f>
      </c>
      <c r="I75" s="172">
        <f>IF(J75=0,"",INDEX('Team Declaration'!$C$20:$BF$34,15,MATCH(J75,'Team Declaration'!$C$20:$BF$20,0)))</f>
      </c>
      <c r="J75" s="134"/>
      <c r="K75" s="135"/>
      <c r="L75" s="166">
        <f t="shared" si="18"/>
        <v>1</v>
      </c>
      <c r="M75" s="160"/>
      <c r="N75" s="173">
        <f>IF(P75=0,"",INDEX('Team Declaration'!$C$22:$BE$33,MATCH(M69,'Team Declaration'!$B$22:$B$33,0),MATCH(P75,'Team Declaration'!$C$20:$BE$20,0)))</f>
      </c>
      <c r="O75" s="172">
        <f>IF(P75=0,"",INDEX('Team Declaration'!$C$20:$BF$34,15,MATCH(P75,'Team Declaration'!$C$20:$BF$20,0)))</f>
      </c>
      <c r="P75" s="134"/>
      <c r="Q75" s="174"/>
      <c r="R75" s="166">
        <f t="shared" si="19"/>
        <v>1</v>
      </c>
      <c r="S75" s="160">
        <v>1</v>
      </c>
      <c r="T75" s="175">
        <f t="shared" si="20"/>
        <v>0</v>
      </c>
      <c r="U75" s="175">
        <f t="shared" si="21"/>
        <v>0</v>
      </c>
      <c r="V75" s="175">
        <f t="shared" si="22"/>
        <v>0</v>
      </c>
      <c r="W75" s="175">
        <f t="shared" si="23"/>
        <v>0</v>
      </c>
      <c r="X75" s="175">
        <f t="shared" si="24"/>
        <v>0</v>
      </c>
      <c r="Y75" s="175">
        <f t="shared" si="25"/>
        <v>0</v>
      </c>
      <c r="Z75" s="175">
        <f t="shared" si="26"/>
        <v>0</v>
      </c>
      <c r="AA75" s="161"/>
      <c r="AB75" s="125"/>
    </row>
    <row r="76" spans="1:28" ht="12.75">
      <c r="A76" s="163" t="str">
        <f>'Team Declaration'!$B25</f>
        <v>High Jump</v>
      </c>
      <c r="B76" s="168"/>
      <c r="C76" s="165" t="s">
        <v>12</v>
      </c>
      <c r="D76" s="168"/>
      <c r="E76" s="169"/>
      <c r="F76" s="170">
        <f t="shared" si="17"/>
        <v>0</v>
      </c>
      <c r="G76" s="163" t="str">
        <f>'Team Declaration'!$B25</f>
        <v>High Jump</v>
      </c>
      <c r="H76" s="176"/>
      <c r="I76" s="165" t="s">
        <v>27</v>
      </c>
      <c r="J76" s="168"/>
      <c r="K76" s="169"/>
      <c r="L76" s="170">
        <f t="shared" si="18"/>
        <v>0</v>
      </c>
      <c r="M76" s="163" t="str">
        <f>'Team Declaration'!$B25</f>
        <v>High Jump</v>
      </c>
      <c r="N76" s="161"/>
      <c r="O76" s="165"/>
      <c r="P76" s="161"/>
      <c r="Q76" s="165"/>
      <c r="R76" s="170">
        <f t="shared" si="19"/>
        <v>0</v>
      </c>
      <c r="S76" s="160"/>
      <c r="T76" s="177">
        <v>1E-06</v>
      </c>
      <c r="U76" s="177">
        <v>2E-06</v>
      </c>
      <c r="V76" s="177">
        <v>3E-06</v>
      </c>
      <c r="W76" s="177">
        <v>4E-06</v>
      </c>
      <c r="X76" s="177">
        <v>5E-06</v>
      </c>
      <c r="Y76" s="177">
        <v>6E-06</v>
      </c>
      <c r="Z76" s="177">
        <v>7E-06</v>
      </c>
      <c r="AA76" s="161"/>
      <c r="AB76" s="125"/>
    </row>
    <row r="77" spans="1:28" ht="12.75">
      <c r="A77" s="160"/>
      <c r="B77" s="173" t="s">
        <v>95</v>
      </c>
      <c r="C77" s="172" t="s">
        <v>116</v>
      </c>
      <c r="D77" s="134" t="s">
        <v>71</v>
      </c>
      <c r="E77" s="174">
        <v>1.3</v>
      </c>
      <c r="F77" s="170">
        <f t="shared" si="17"/>
        <v>6</v>
      </c>
      <c r="G77" s="160"/>
      <c r="H77" s="173" t="s">
        <v>90</v>
      </c>
      <c r="I77" s="172" t="s">
        <v>116</v>
      </c>
      <c r="J77" s="134">
        <v>21</v>
      </c>
      <c r="K77" s="174">
        <v>1.05</v>
      </c>
      <c r="L77" s="170">
        <f t="shared" si="18"/>
        <v>6</v>
      </c>
      <c r="M77" s="160"/>
      <c r="N77" s="173" t="str">
        <f>IF(P77=0,"",INDEX('Team Declaration'!$C$22:$BE$33,MATCH(M76,'Team Declaration'!$B$22:$B$33,0),MATCH(P77,'Team Declaration'!$C$20:$BE$20,0)))</f>
        <v>Judith Carder</v>
      </c>
      <c r="O77" s="172" t="str">
        <f>IF(P77=0,"",INDEX('Team Declaration'!$C$20:$BF$34,15,MATCH(P77,'Team Declaration'!$C$20:$BF$20,0)))</f>
        <v>B&amp;H</v>
      </c>
      <c r="P77" s="134">
        <v>31</v>
      </c>
      <c r="Q77" s="174">
        <v>1</v>
      </c>
      <c r="R77" s="170">
        <f t="shared" si="19"/>
        <v>6</v>
      </c>
      <c r="S77" s="160">
        <v>6</v>
      </c>
      <c r="T77" s="175">
        <f aca="true" t="shared" si="27" ref="T77:T124">IF(OR($D77=T$66,$D77=T$67,$D77=T$68,$D77=T$69),$F77,0)+IF(OR($J77=T$66,$J77=T$67,$J77=T$68,$J77=T$69),$L77,0)+IF(OR($P77=T$66,$P77=T$67,$P77=T$68,$P77=T$69),$R77,0)</f>
        <v>0</v>
      </c>
      <c r="U77" s="175">
        <f aca="true" t="shared" si="28" ref="U77:U124">IF(OR($D77=U$66,$D77=U$67,$D77=U$68,$D77=U$69),$F77,0)+IF(OR($J77=U$66,$J77=U$67,$J77=U$68,$J77=U$69),$L77,0)+IF(OR($P77=U$66,$P77=U$67,$P77=U$68,$P77=U$69),$R77,0)</f>
        <v>18</v>
      </c>
      <c r="V77" s="175">
        <f aca="true" t="shared" si="29" ref="V77:V124">IF(OR($D77=V$66,$D77=V$67,$D77=V$68,$D77=V$69),$F77,0)+IF(OR($J77=V$66,$J77=V$67,$J77=V$68,$J77=V$69),$L77,0)+IF(OR($P77=V$66,$P77=V$67,$P77=V$68,$P77=V$69),$R77,0)</f>
        <v>0</v>
      </c>
      <c r="W77" s="175">
        <f aca="true" t="shared" si="30" ref="W77:W124">IF(OR($D77=W$66,$D77=W$67,$D77=W$68,$D77=W$69),$F77,0)+IF(OR($J77=W$66,$J77=W$67,$J77=W$68,$J77=W$69),$L77,0)+IF(OR($P77=W$66,$P77=W$67,$P77=W$68,$P77=W$69),$R77,0)</f>
        <v>0</v>
      </c>
      <c r="X77" s="175">
        <f aca="true" t="shared" si="31" ref="X77:X124">IF(OR($D77=X$66,$D77=X$67,$D77=X$68,$D77=X$69),$F77,0)+IF(OR($J77=X$66,$J77=X$67,$J77=X$68,$J77=X$69),$L77,0)+IF(OR($P77=X$66,$P77=X$67,$P77=X$68,$P77=X$69),$R77,0)</f>
        <v>0</v>
      </c>
      <c r="Y77" s="175">
        <f aca="true" t="shared" si="32" ref="Y77:Y124">IF(OR($D77=Y$66,$D77=Y$67,$D77=Y$68,$D77=Y$69),$F77,0)+IF(OR($J77=Y$66,$J77=Y$67,$J77=Y$68,$J77=Y$69),$L77,0)+IF(OR($P77=Y$66,$P77=Y$67,$P77=Y$68,$P77=Y$69),$R77,0)</f>
        <v>0</v>
      </c>
      <c r="Z77" s="175">
        <f aca="true" t="shared" si="33" ref="Z77:Z124">IF(OR($D77=Z$66,$D77=Z$67,$D77=Z$68,$D77=Z$69),$F77,0)+IF(OR($J77=Z$66,$J77=Z$67,$J77=Z$68,$J77=Z$69),$L77,0)+IF(OR($P77=Z$66,$P77=Z$67,$P77=Z$68,$P77=Z$69),$R77,0)</f>
        <v>0</v>
      </c>
      <c r="AA77" s="161"/>
      <c r="AB77" s="125"/>
    </row>
    <row r="78" spans="1:28" ht="12.75">
      <c r="A78" s="160"/>
      <c r="B78" s="173" t="s">
        <v>87</v>
      </c>
      <c r="C78" s="172" t="s">
        <v>120</v>
      </c>
      <c r="D78" s="134" t="s">
        <v>79</v>
      </c>
      <c r="E78" s="174">
        <v>1.1</v>
      </c>
      <c r="F78" s="170">
        <f t="shared" si="17"/>
        <v>5</v>
      </c>
      <c r="G78" s="160"/>
      <c r="H78" s="173">
        <f>IF(J78=0,"",INDEX('Team Declaration'!$C$22:$BE$33,MATCH(G76,'Team Declaration'!$B$22:$B$33,0),MATCH(J78,'Team Declaration'!$C$20:$BE$20,0)))</f>
      </c>
      <c r="I78" s="172">
        <f>IF(J78=0,"",INDEX('Team Declaration'!$C$20:$BF$34,15,MATCH(J78,'Team Declaration'!$C$20:$BF$20,0)))</f>
      </c>
      <c r="J78" s="134"/>
      <c r="K78" s="174"/>
      <c r="L78" s="170">
        <f t="shared" si="18"/>
        <v>5</v>
      </c>
      <c r="M78" s="160"/>
      <c r="N78" s="173">
        <f>IF(P78=0,"",INDEX('Team Declaration'!$C$22:$BE$33,MATCH(M76,'Team Declaration'!$B$22:$B$33,0),MATCH(P78,'Team Declaration'!$C$20:$BE$20,0)))</f>
      </c>
      <c r="O78" s="172">
        <f>IF(P78=0,"",INDEX('Team Declaration'!$C$20:$BF$34,15,MATCH(P78,'Team Declaration'!$C$20:$BF$20,0)))</f>
      </c>
      <c r="P78" s="134"/>
      <c r="Q78" s="174"/>
      <c r="R78" s="170">
        <f t="shared" si="19"/>
        <v>5</v>
      </c>
      <c r="S78" s="160">
        <v>5</v>
      </c>
      <c r="T78" s="175">
        <f t="shared" si="27"/>
        <v>0</v>
      </c>
      <c r="U78" s="175">
        <f t="shared" si="28"/>
        <v>0</v>
      </c>
      <c r="V78" s="175">
        <f t="shared" si="29"/>
        <v>0</v>
      </c>
      <c r="W78" s="175">
        <f t="shared" si="30"/>
        <v>0</v>
      </c>
      <c r="X78" s="175">
        <f t="shared" si="31"/>
        <v>5</v>
      </c>
      <c r="Y78" s="175">
        <f t="shared" si="32"/>
        <v>0</v>
      </c>
      <c r="Z78" s="175">
        <f t="shared" si="33"/>
        <v>0</v>
      </c>
      <c r="AA78" s="161"/>
      <c r="AB78" s="125"/>
    </row>
    <row r="79" spans="1:28" ht="12.75">
      <c r="A79" s="160"/>
      <c r="B79" s="173">
        <f>IF(D79=0,"",INDEX('Team Declaration'!$C$22:$BE$33,MATCH(A76,'Team Declaration'!$B$22:$B$33,0),MATCH(D79,'Team Declaration'!$C$20:$BE$20,0)))</f>
      </c>
      <c r="C79" s="172">
        <f>IF(D79=0,"",INDEX('Team Declaration'!$C$20:$BF$34,15,MATCH(D79,'Team Declaration'!$C$20:$BF$20,0)))</f>
      </c>
      <c r="D79" s="134"/>
      <c r="E79" s="174"/>
      <c r="F79" s="170">
        <f t="shared" si="17"/>
        <v>4</v>
      </c>
      <c r="G79" s="160"/>
      <c r="H79" s="173">
        <f>IF(J79=0,"",INDEX('Team Declaration'!$C$22:$BE$33,MATCH(G76,'Team Declaration'!$B$22:$B$33,0),MATCH(J79,'Team Declaration'!$C$20:$BE$20,0)))</f>
      </c>
      <c r="I79" s="172">
        <f>IF(J79=0,"",INDEX('Team Declaration'!$C$20:$BF$34,15,MATCH(J79,'Team Declaration'!$C$20:$BF$20,0)))</f>
      </c>
      <c r="J79" s="134"/>
      <c r="K79" s="174"/>
      <c r="L79" s="170">
        <f t="shared" si="18"/>
        <v>4</v>
      </c>
      <c r="M79" s="160"/>
      <c r="N79" s="173">
        <f>IF(P79=0,"",INDEX('Team Declaration'!$C$22:$BE$33,MATCH(M76,'Team Declaration'!$B$22:$B$33,0),MATCH(P79,'Team Declaration'!$C$20:$BE$20,0)))</f>
      </c>
      <c r="O79" s="172">
        <f>IF(P79=0,"",INDEX('Team Declaration'!$C$20:$BF$34,15,MATCH(P79,'Team Declaration'!$C$20:$BF$20,0)))</f>
      </c>
      <c r="P79" s="134"/>
      <c r="Q79" s="174"/>
      <c r="R79" s="170">
        <f t="shared" si="19"/>
        <v>4</v>
      </c>
      <c r="S79" s="160">
        <v>4</v>
      </c>
      <c r="T79" s="175">
        <f t="shared" si="27"/>
        <v>0</v>
      </c>
      <c r="U79" s="175">
        <f t="shared" si="28"/>
        <v>0</v>
      </c>
      <c r="V79" s="175">
        <f t="shared" si="29"/>
        <v>0</v>
      </c>
      <c r="W79" s="175">
        <f t="shared" si="30"/>
        <v>0</v>
      </c>
      <c r="X79" s="175">
        <f t="shared" si="31"/>
        <v>0</v>
      </c>
      <c r="Y79" s="175">
        <f t="shared" si="32"/>
        <v>0</v>
      </c>
      <c r="Z79" s="175">
        <f t="shared" si="33"/>
        <v>0</v>
      </c>
      <c r="AA79" s="161"/>
      <c r="AB79" s="125"/>
    </row>
    <row r="80" spans="1:28" ht="12.75">
      <c r="A80" s="160"/>
      <c r="B80" s="173">
        <f>IF(D80=0,"",INDEX('Team Declaration'!$C$22:$BE$33,MATCH(A76,'Team Declaration'!$B$22:$B$33,0),MATCH(D80,'Team Declaration'!$C$20:$BE$20,0)))</f>
      </c>
      <c r="C80" s="172">
        <f>IF(D80=0,"",INDEX('Team Declaration'!$C$20:$BF$34,15,MATCH(D80,'Team Declaration'!$C$20:$BF$20,0)))</f>
      </c>
      <c r="D80" s="134"/>
      <c r="E80" s="174"/>
      <c r="F80" s="170">
        <f t="shared" si="17"/>
        <v>3</v>
      </c>
      <c r="G80" s="160"/>
      <c r="H80" s="173"/>
      <c r="I80" s="172">
        <f>IF(J80=0,"",INDEX('Team Declaration'!$C$20:$BF$34,15,MATCH(J80,'Team Declaration'!$C$20:$BF$20,0)))</f>
      </c>
      <c r="J80" s="134"/>
      <c r="K80" s="174"/>
      <c r="L80" s="170">
        <f t="shared" si="18"/>
        <v>3</v>
      </c>
      <c r="M80" s="160"/>
      <c r="N80" s="173">
        <f>IF(P80=0,"",INDEX('Team Declaration'!$C$22:$BE$33,MATCH(M76,'Team Declaration'!$B$22:$B$33,0),MATCH(P80,'Team Declaration'!$C$20:$BE$20,0)))</f>
      </c>
      <c r="O80" s="172">
        <f>IF(P80=0,"",INDEX('Team Declaration'!$C$20:$BF$34,15,MATCH(P80,'Team Declaration'!$C$20:$BF$20,0)))</f>
      </c>
      <c r="P80" s="134"/>
      <c r="Q80" s="174"/>
      <c r="R80" s="170">
        <f t="shared" si="19"/>
        <v>3</v>
      </c>
      <c r="S80" s="160">
        <v>3</v>
      </c>
      <c r="T80" s="175">
        <f t="shared" si="27"/>
        <v>0</v>
      </c>
      <c r="U80" s="175">
        <f t="shared" si="28"/>
        <v>0</v>
      </c>
      <c r="V80" s="175">
        <f t="shared" si="29"/>
        <v>0</v>
      </c>
      <c r="W80" s="175">
        <f t="shared" si="30"/>
        <v>0</v>
      </c>
      <c r="X80" s="175">
        <f t="shared" si="31"/>
        <v>0</v>
      </c>
      <c r="Y80" s="175">
        <f t="shared" si="32"/>
        <v>0</v>
      </c>
      <c r="Z80" s="175">
        <f t="shared" si="33"/>
        <v>0</v>
      </c>
      <c r="AA80" s="161"/>
      <c r="AB80" s="125"/>
    </row>
    <row r="81" spans="1:28" ht="12.75">
      <c r="A81" s="160"/>
      <c r="B81" s="173">
        <f>IF(D81=0,"",INDEX('Team Declaration'!$C$22:$BE$33,MATCH(A76,'Team Declaration'!$B$22:$B$33,0),MATCH(D81,'Team Declaration'!$C$20:$BE$20,0)))</f>
      </c>
      <c r="C81" s="172">
        <f>IF(D81=0,"",INDEX('Team Declaration'!$C$20:$BF$34,15,MATCH(D81,'Team Declaration'!$C$20:$BF$20,0)))</f>
      </c>
      <c r="D81" s="134"/>
      <c r="E81" s="174"/>
      <c r="F81" s="170">
        <f t="shared" si="17"/>
        <v>2</v>
      </c>
      <c r="G81" s="160"/>
      <c r="H81" s="173"/>
      <c r="I81" s="172">
        <f>IF(J81=0,"",INDEX('Team Declaration'!$C$20:$BF$34,15,MATCH(J81,'Team Declaration'!$C$20:$BF$20,0)))</f>
      </c>
      <c r="J81" s="134"/>
      <c r="K81" s="174"/>
      <c r="L81" s="170">
        <f t="shared" si="18"/>
        <v>2</v>
      </c>
      <c r="M81" s="160"/>
      <c r="N81" s="173">
        <f>IF(P81=0,"",INDEX('Team Declaration'!$C$22:$BE$33,MATCH(M76,'Team Declaration'!$B$22:$B$33,0),MATCH(P81,'Team Declaration'!$C$20:$BE$20,0)))</f>
      </c>
      <c r="O81" s="172">
        <f>IF(P81=0,"",INDEX('Team Declaration'!$C$20:$BF$34,15,MATCH(P81,'Team Declaration'!$C$20:$BF$20,0)))</f>
      </c>
      <c r="P81" s="134"/>
      <c r="Q81" s="174"/>
      <c r="R81" s="170">
        <f t="shared" si="19"/>
        <v>2</v>
      </c>
      <c r="S81" s="160">
        <v>2</v>
      </c>
      <c r="T81" s="175">
        <f t="shared" si="27"/>
        <v>0</v>
      </c>
      <c r="U81" s="175">
        <f t="shared" si="28"/>
        <v>0</v>
      </c>
      <c r="V81" s="175">
        <f t="shared" si="29"/>
        <v>0</v>
      </c>
      <c r="W81" s="175">
        <f t="shared" si="30"/>
        <v>0</v>
      </c>
      <c r="X81" s="175">
        <f t="shared" si="31"/>
        <v>0</v>
      </c>
      <c r="Y81" s="175">
        <f t="shared" si="32"/>
        <v>0</v>
      </c>
      <c r="Z81" s="175">
        <f t="shared" si="33"/>
        <v>0</v>
      </c>
      <c r="AA81" s="161"/>
      <c r="AB81" s="125"/>
    </row>
    <row r="82" spans="1:28" ht="12.75">
      <c r="A82" s="160"/>
      <c r="B82" s="173">
        <f>IF(D82=0,"",INDEX('Team Declaration'!$C$22:$BE$33,MATCH(A76,'Team Declaration'!$B$22:$B$33,0),MATCH(D82,'Team Declaration'!$C$20:$BE$20,0)))</f>
      </c>
      <c r="C82" s="172">
        <f>IF(D82=0,"",INDEX('Team Declaration'!$C$20:$BF$34,15,MATCH(D82,'Team Declaration'!$C$20:$BF$20,0)))</f>
      </c>
      <c r="D82" s="134"/>
      <c r="E82" s="174"/>
      <c r="F82" s="170">
        <f t="shared" si="17"/>
        <v>1</v>
      </c>
      <c r="G82" s="160"/>
      <c r="H82" s="173">
        <f>IF(J82=0,"",INDEX('Team Declaration'!$C$22:$BE$33,MATCH(G76,'Team Declaration'!$B$22:$B$33,0),MATCH(J82,'Team Declaration'!$C$20:$BE$20,0)))</f>
      </c>
      <c r="I82" s="172">
        <f>IF(J82=0,"",INDEX('Team Declaration'!$C$20:$BF$34,15,MATCH(J82,'Team Declaration'!$C$20:$BF$20,0)))</f>
      </c>
      <c r="J82" s="134"/>
      <c r="K82" s="174"/>
      <c r="L82" s="170">
        <f t="shared" si="18"/>
        <v>1</v>
      </c>
      <c r="M82" s="160"/>
      <c r="N82" s="173">
        <f>IF(P82=0,"",INDEX('Team Declaration'!$C$22:$BE$33,MATCH(M76,'Team Declaration'!$B$22:$B$33,0),MATCH(P82,'Team Declaration'!$C$20:$BE$20,0)))</f>
      </c>
      <c r="O82" s="172">
        <f>IF(P82=0,"",INDEX('Team Declaration'!$C$20:$BF$34,15,MATCH(P82,'Team Declaration'!$C$20:$BF$20,0)))</f>
      </c>
      <c r="P82" s="134"/>
      <c r="Q82" s="174"/>
      <c r="R82" s="170">
        <f t="shared" si="19"/>
        <v>1</v>
      </c>
      <c r="S82" s="160">
        <v>1</v>
      </c>
      <c r="T82" s="175">
        <f t="shared" si="27"/>
        <v>0</v>
      </c>
      <c r="U82" s="175">
        <f t="shared" si="28"/>
        <v>0</v>
      </c>
      <c r="V82" s="175">
        <f t="shared" si="29"/>
        <v>0</v>
      </c>
      <c r="W82" s="175">
        <f t="shared" si="30"/>
        <v>0</v>
      </c>
      <c r="X82" s="175">
        <f t="shared" si="31"/>
        <v>0</v>
      </c>
      <c r="Y82" s="175">
        <f t="shared" si="32"/>
        <v>0</v>
      </c>
      <c r="Z82" s="175">
        <f t="shared" si="33"/>
        <v>0</v>
      </c>
      <c r="AA82" s="161"/>
      <c r="AB82" s="125"/>
    </row>
    <row r="83" spans="1:28" ht="12.75">
      <c r="A83" s="163" t="str">
        <f>'Team Declaration'!$B29</f>
        <v>1000m walk</v>
      </c>
      <c r="B83" s="169"/>
      <c r="C83" s="165" t="s">
        <v>12</v>
      </c>
      <c r="D83" s="169"/>
      <c r="E83" s="178"/>
      <c r="F83" s="170">
        <f t="shared" si="17"/>
        <v>0</v>
      </c>
      <c r="G83" s="163" t="str">
        <f>'Team Declaration'!$B29</f>
        <v>1000m walk</v>
      </c>
      <c r="H83" s="165"/>
      <c r="I83" s="165" t="s">
        <v>14</v>
      </c>
      <c r="J83" s="165"/>
      <c r="K83" s="179"/>
      <c r="L83" s="170">
        <f t="shared" si="18"/>
        <v>0</v>
      </c>
      <c r="M83" s="163" t="str">
        <f>'Team Declaration'!$B29</f>
        <v>1000m walk</v>
      </c>
      <c r="N83" s="165"/>
      <c r="O83" s="165" t="s">
        <v>27</v>
      </c>
      <c r="P83" s="165"/>
      <c r="Q83" s="179"/>
      <c r="R83" s="170">
        <f t="shared" si="19"/>
        <v>0</v>
      </c>
      <c r="S83" s="160"/>
      <c r="T83" s="175">
        <f t="shared" si="27"/>
        <v>0</v>
      </c>
      <c r="U83" s="175">
        <f t="shared" si="28"/>
        <v>0</v>
      </c>
      <c r="V83" s="175">
        <f t="shared" si="29"/>
        <v>0</v>
      </c>
      <c r="W83" s="175">
        <f t="shared" si="30"/>
        <v>0</v>
      </c>
      <c r="X83" s="175">
        <f t="shared" si="31"/>
        <v>0</v>
      </c>
      <c r="Y83" s="175">
        <f t="shared" si="32"/>
        <v>0</v>
      </c>
      <c r="Z83" s="175">
        <f t="shared" si="33"/>
        <v>0</v>
      </c>
      <c r="AA83" s="161"/>
      <c r="AB83" s="125"/>
    </row>
    <row r="84" spans="1:28" ht="12.75">
      <c r="A84" s="176"/>
      <c r="B84" s="173" t="str">
        <f>IF(D84=0,"",INDEX('Team Declaration'!$C$22:$BE$33,MATCH(A83,'Team Declaration'!$B$22:$B$33,0),MATCH(D84,'Team Declaration'!$C$20:$BE$20,0)))</f>
        <v>Alissa Ellis</v>
      </c>
      <c r="C84" s="172" t="str">
        <f>IF(D84=0,"",INDEX('Team Declaration'!$C$20:$BF$34,15,MATCH(D84,'Team Declaration'!$C$20:$BF$20,0)))</f>
        <v>ERAC</v>
      </c>
      <c r="D84" s="134" t="s">
        <v>76</v>
      </c>
      <c r="E84" s="137" t="s">
        <v>169</v>
      </c>
      <c r="F84" s="170">
        <f t="shared" si="17"/>
        <v>6</v>
      </c>
      <c r="G84" s="176"/>
      <c r="H84" s="173" t="str">
        <f>IF(J84=0,"",INDEX('Team Declaration'!$C$22:$BE$33,MATCH(G83,'Team Declaration'!$B$22:$B$33,0),MATCH(J84,'Team Declaration'!$C$20:$BE$20,0)))</f>
        <v>Judith Carder</v>
      </c>
      <c r="I84" s="172" t="str">
        <f>IF(J84=0,"",INDEX('Team Declaration'!$C$20:$BF$34,15,MATCH(J84,'Team Declaration'!$C$20:$BF$20,0)))</f>
        <v>B&amp;H</v>
      </c>
      <c r="J84" s="134" t="s">
        <v>72</v>
      </c>
      <c r="K84" s="137" t="s">
        <v>170</v>
      </c>
      <c r="L84" s="170">
        <f t="shared" si="18"/>
        <v>6</v>
      </c>
      <c r="M84" s="176"/>
      <c r="N84" s="173" t="str">
        <f>IF(P84=0,"",INDEX('Team Declaration'!$C$22:$BE$33,MATCH(M83,'Team Declaration'!$B$22:$B$33,0),MATCH(P84,'Team Declaration'!$C$20:$BE$20,0)))</f>
        <v>Andrea Ingram</v>
      </c>
      <c r="O84" s="172" t="str">
        <f>IF(P84=0,"",INDEX('Team Declaration'!$C$20:$BF$34,15,MATCH(P84,'Team Declaration'!$C$20:$BF$20,0)))</f>
        <v>HHH</v>
      </c>
      <c r="P84" s="134">
        <v>27</v>
      </c>
      <c r="Q84" s="137" t="s">
        <v>171</v>
      </c>
      <c r="R84" s="170">
        <f t="shared" si="19"/>
        <v>6</v>
      </c>
      <c r="S84" s="160">
        <v>6</v>
      </c>
      <c r="T84" s="175">
        <f t="shared" si="27"/>
        <v>0</v>
      </c>
      <c r="U84" s="175">
        <f t="shared" si="28"/>
        <v>6</v>
      </c>
      <c r="V84" s="175">
        <f t="shared" si="29"/>
        <v>6</v>
      </c>
      <c r="W84" s="175">
        <f t="shared" si="30"/>
        <v>0</v>
      </c>
      <c r="X84" s="175">
        <f t="shared" si="31"/>
        <v>6</v>
      </c>
      <c r="Y84" s="175">
        <f t="shared" si="32"/>
        <v>0</v>
      </c>
      <c r="Z84" s="175">
        <f t="shared" si="33"/>
        <v>0</v>
      </c>
      <c r="AA84" s="161"/>
      <c r="AB84" s="125"/>
    </row>
    <row r="85" spans="1:28" ht="12.75">
      <c r="A85" s="176"/>
      <c r="B85" s="173" t="str">
        <f>IF(D85=0,"",INDEX('Team Declaration'!$C$22:$BE$33,MATCH(A83,'Team Declaration'!$B$22:$B$33,0),MATCH(D85,'Team Declaration'!$C$20:$BE$20,0)))</f>
        <v>Abigail Redd</v>
      </c>
      <c r="C85" s="172" t="str">
        <f>IF(D85=0,"",INDEX('Team Declaration'!$C$20:$BF$34,15,MATCH(D85,'Team Declaration'!$C$20:$BF$20,0)))</f>
        <v>HHH</v>
      </c>
      <c r="D85" s="134" t="s">
        <v>79</v>
      </c>
      <c r="E85" s="137" t="s">
        <v>172</v>
      </c>
      <c r="F85" s="170">
        <f t="shared" si="17"/>
        <v>5</v>
      </c>
      <c r="G85" s="176"/>
      <c r="H85" s="173">
        <f>IF(J85=0,"",INDEX('Team Declaration'!$C$22:$BE$33,MATCH(G83,'Team Declaration'!$B$22:$B$33,0),MATCH(J85,'Team Declaration'!$C$20:$BE$20,0)))</f>
      </c>
      <c r="I85" s="172">
        <f>IF(J85=0,"",INDEX('Team Declaration'!$C$20:$BF$34,15,MATCH(J85,'Team Declaration'!$C$20:$BF$20,0)))</f>
      </c>
      <c r="J85" s="134"/>
      <c r="K85" s="137"/>
      <c r="L85" s="170">
        <f t="shared" si="18"/>
        <v>5</v>
      </c>
      <c r="M85" s="176"/>
      <c r="N85" s="173" t="str">
        <f>IF(P85=0,"",INDEX('Team Declaration'!$C$22:$BE$33,MATCH(M83,'Team Declaration'!$B$22:$B$33,0),MATCH(P85,'Team Declaration'!$C$20:$BE$20,0)))</f>
        <v>Melanie Anning</v>
      </c>
      <c r="O85" s="172" t="str">
        <f>IF(P85=0,"",INDEX('Team Declaration'!$C$20:$BF$34,15,MATCH(P85,'Team Declaration'!$C$20:$BF$20,0)))</f>
        <v>B&amp;H</v>
      </c>
      <c r="P85" s="134">
        <v>21</v>
      </c>
      <c r="Q85" s="137" t="s">
        <v>173</v>
      </c>
      <c r="R85" s="170">
        <f t="shared" si="19"/>
        <v>5</v>
      </c>
      <c r="S85" s="160">
        <v>5</v>
      </c>
      <c r="T85" s="175">
        <f t="shared" si="27"/>
        <v>0</v>
      </c>
      <c r="U85" s="175">
        <f t="shared" si="28"/>
        <v>5</v>
      </c>
      <c r="V85" s="175">
        <f t="shared" si="29"/>
        <v>0</v>
      </c>
      <c r="W85" s="175">
        <f t="shared" si="30"/>
        <v>0</v>
      </c>
      <c r="X85" s="175">
        <f t="shared" si="31"/>
        <v>5</v>
      </c>
      <c r="Y85" s="175">
        <f t="shared" si="32"/>
        <v>0</v>
      </c>
      <c r="Z85" s="175">
        <f t="shared" si="33"/>
        <v>0</v>
      </c>
      <c r="AA85" s="161"/>
      <c r="AB85" s="125"/>
    </row>
    <row r="86" spans="1:28" ht="12.75">
      <c r="A86" s="176"/>
      <c r="B86" s="173" t="str">
        <f>IF(D86=0,"",INDEX('Team Declaration'!$C$22:$BE$33,MATCH(A83,'Team Declaration'!$B$22:$B$33,0),MATCH(D86,'Team Declaration'!$C$20:$BE$20,0)))</f>
        <v>Paula Blackledge</v>
      </c>
      <c r="C86" s="172" t="str">
        <f>IF(D86=0,"",INDEX('Team Declaration'!$C$20:$BF$34,15,MATCH(D86,'Team Declaration'!$C$20:$BF$20,0)))</f>
        <v>B&amp;H</v>
      </c>
      <c r="D86" s="134" t="s">
        <v>71</v>
      </c>
      <c r="E86" s="137" t="s">
        <v>174</v>
      </c>
      <c r="F86" s="170">
        <f t="shared" si="17"/>
        <v>4</v>
      </c>
      <c r="G86" s="176"/>
      <c r="H86" s="173">
        <f>IF(J86=0,"",INDEX('Team Declaration'!$C$22:$BE$33,MATCH(G83,'Team Declaration'!$B$22:$B$33,0),MATCH(J86,'Team Declaration'!$C$20:$BE$20,0)))</f>
      </c>
      <c r="I86" s="172">
        <f>IF(J86=0,"",INDEX('Team Declaration'!$C$20:$BF$34,15,MATCH(J86,'Team Declaration'!$C$20:$BF$20,0)))</f>
      </c>
      <c r="J86" s="134"/>
      <c r="K86" s="137"/>
      <c r="L86" s="170">
        <f t="shared" si="18"/>
        <v>4</v>
      </c>
      <c r="M86" s="176"/>
      <c r="N86" s="173" t="str">
        <f>IF(P86=0,"",INDEX('Team Declaration'!$C$22:$BE$33,MATCH(M83,'Team Declaration'!$B$22:$B$33,0),MATCH(P86,'Team Declaration'!$C$20:$BE$20,0)))</f>
        <v>Julie Chicken</v>
      </c>
      <c r="O86" s="172" t="str">
        <f>IF(P86=0,"",INDEX('Team Declaration'!$C$20:$BF$34,15,MATCH(P86,'Team Declaration'!$C$20:$BF$20,0)))</f>
        <v>ERAC</v>
      </c>
      <c r="P86" s="134">
        <v>24</v>
      </c>
      <c r="Q86" s="137" t="s">
        <v>175</v>
      </c>
      <c r="R86" s="170">
        <f t="shared" si="19"/>
        <v>4</v>
      </c>
      <c r="S86" s="160">
        <v>4</v>
      </c>
      <c r="T86" s="175">
        <f t="shared" si="27"/>
        <v>0</v>
      </c>
      <c r="U86" s="175">
        <f t="shared" si="28"/>
        <v>4</v>
      </c>
      <c r="V86" s="175">
        <f t="shared" si="29"/>
        <v>4</v>
      </c>
      <c r="W86" s="175">
        <f t="shared" si="30"/>
        <v>0</v>
      </c>
      <c r="X86" s="175">
        <f t="shared" si="31"/>
        <v>0</v>
      </c>
      <c r="Y86" s="175">
        <f t="shared" si="32"/>
        <v>0</v>
      </c>
      <c r="Z86" s="175">
        <f t="shared" si="33"/>
        <v>0</v>
      </c>
      <c r="AA86" s="161"/>
      <c r="AB86" s="125"/>
    </row>
    <row r="87" spans="1:28" ht="12.75">
      <c r="A87" s="176"/>
      <c r="B87" s="173">
        <f>IF(D87=0,"",INDEX('Team Declaration'!$C$22:$BE$33,MATCH(A83,'Team Declaration'!$B$22:$B$33,0),MATCH(D87,'Team Declaration'!$C$20:$BE$20,0)))</f>
      </c>
      <c r="C87" s="172">
        <f>IF(D87=0,"",INDEX('Team Declaration'!$C$20:$BF$34,15,MATCH(D87,'Team Declaration'!$C$20:$BF$20,0)))</f>
      </c>
      <c r="D87" s="134"/>
      <c r="E87" s="137"/>
      <c r="F87" s="170">
        <f t="shared" si="17"/>
        <v>3</v>
      </c>
      <c r="G87" s="176"/>
      <c r="H87" s="173"/>
      <c r="I87" s="172">
        <f>IF(J87=0,"",INDEX('Team Declaration'!$C$20:$BF$34,15,MATCH(J87,'Team Declaration'!$C$20:$BF$20,0)))</f>
      </c>
      <c r="J87" s="134"/>
      <c r="K87" s="137"/>
      <c r="L87" s="170">
        <f t="shared" si="18"/>
        <v>3</v>
      </c>
      <c r="M87" s="176"/>
      <c r="N87" s="173">
        <f>IF(P87=0,"",INDEX('Team Declaration'!$C$22:$BE$33,MATCH(M83,'Team Declaration'!$B$22:$B$33,0),MATCH(P87,'Team Declaration'!$C$20:$BE$20,0)))</f>
      </c>
      <c r="O87" s="172">
        <f>IF(P87=0,"",INDEX('Team Declaration'!$C$20:$BF$34,15,MATCH(P87,'Team Declaration'!$C$20:$BF$20,0)))</f>
      </c>
      <c r="P87" s="134"/>
      <c r="Q87" s="137"/>
      <c r="R87" s="170">
        <f t="shared" si="19"/>
        <v>3</v>
      </c>
      <c r="S87" s="160">
        <v>3</v>
      </c>
      <c r="T87" s="175">
        <f t="shared" si="27"/>
        <v>0</v>
      </c>
      <c r="U87" s="175">
        <f t="shared" si="28"/>
        <v>0</v>
      </c>
      <c r="V87" s="175">
        <f t="shared" si="29"/>
        <v>0</v>
      </c>
      <c r="W87" s="175">
        <f t="shared" si="30"/>
        <v>0</v>
      </c>
      <c r="X87" s="175">
        <f t="shared" si="31"/>
        <v>0</v>
      </c>
      <c r="Y87" s="175">
        <f t="shared" si="32"/>
        <v>0</v>
      </c>
      <c r="Z87" s="175">
        <f t="shared" si="33"/>
        <v>0</v>
      </c>
      <c r="AA87" s="161"/>
      <c r="AB87" s="125"/>
    </row>
    <row r="88" spans="1:28" ht="12.75">
      <c r="A88" s="176"/>
      <c r="B88" s="173">
        <f>IF(D88=0,"",INDEX('Team Declaration'!$C$22:$BE$33,MATCH(A83,'Team Declaration'!$B$22:$B$33,0),MATCH(D88,'Team Declaration'!$C$20:$BE$20,0)))</f>
      </c>
      <c r="C88" s="172">
        <f>IF(D88=0,"",INDEX('Team Declaration'!$C$20:$BF$34,15,MATCH(D88,'Team Declaration'!$C$20:$BF$20,0)))</f>
      </c>
      <c r="D88" s="134"/>
      <c r="E88" s="137"/>
      <c r="F88" s="170">
        <f t="shared" si="17"/>
        <v>2</v>
      </c>
      <c r="G88" s="176"/>
      <c r="H88" s="173"/>
      <c r="I88" s="172">
        <f>IF(J88=0,"",INDEX('Team Declaration'!$C$20:$BF$34,15,MATCH(J88,'Team Declaration'!$C$20:$BF$20,0)))</f>
      </c>
      <c r="J88" s="134"/>
      <c r="K88" s="137"/>
      <c r="L88" s="170">
        <f t="shared" si="18"/>
        <v>2</v>
      </c>
      <c r="M88" s="160"/>
      <c r="N88" s="173">
        <f>IF(P88=0,"",INDEX('Team Declaration'!$C$22:$BE$33,MATCH(M83,'Team Declaration'!$B$22:$B$33,0),MATCH(P88,'Team Declaration'!$C$20:$BE$20,0)))</f>
      </c>
      <c r="O88" s="172">
        <f>IF(P88=0,"",INDEX('Team Declaration'!$C$20:$BF$34,15,MATCH(P88,'Team Declaration'!$C$20:$BF$20,0)))</f>
      </c>
      <c r="P88" s="134"/>
      <c r="Q88" s="137"/>
      <c r="R88" s="170">
        <f t="shared" si="19"/>
        <v>2</v>
      </c>
      <c r="S88" s="160">
        <v>2</v>
      </c>
      <c r="T88" s="175">
        <f t="shared" si="27"/>
        <v>0</v>
      </c>
      <c r="U88" s="175">
        <f t="shared" si="28"/>
        <v>0</v>
      </c>
      <c r="V88" s="175">
        <f t="shared" si="29"/>
        <v>0</v>
      </c>
      <c r="W88" s="175">
        <f t="shared" si="30"/>
        <v>0</v>
      </c>
      <c r="X88" s="175">
        <f t="shared" si="31"/>
        <v>0</v>
      </c>
      <c r="Y88" s="175">
        <f t="shared" si="32"/>
        <v>0</v>
      </c>
      <c r="Z88" s="175">
        <f t="shared" si="33"/>
        <v>0</v>
      </c>
      <c r="AA88" s="161"/>
      <c r="AB88" s="125"/>
    </row>
    <row r="89" spans="1:28" ht="12.75">
      <c r="A89" s="176"/>
      <c r="B89" s="173">
        <f>IF(D89=0,"",INDEX('Team Declaration'!$C$22:$BE$33,MATCH(A83,'Team Declaration'!$B$22:$B$33,0),MATCH(D89,'Team Declaration'!$C$20:$BE$20,0)))</f>
      </c>
      <c r="C89" s="172">
        <f>IF(D89=0,"",INDEX('Team Declaration'!$C$20:$BF$34,15,MATCH(D89,'Team Declaration'!$C$20:$BF$20,0)))</f>
      </c>
      <c r="D89" s="134"/>
      <c r="E89" s="137"/>
      <c r="F89" s="170">
        <f t="shared" si="17"/>
        <v>1</v>
      </c>
      <c r="G89" s="176"/>
      <c r="H89" s="173">
        <f>IF(J89=0,"",INDEX('Team Declaration'!$C$22:$BE$33,MATCH(G83,'Team Declaration'!$B$22:$B$33,0),MATCH(J89,'Team Declaration'!$C$20:$BE$20,0)))</f>
      </c>
      <c r="I89" s="172">
        <f>IF(J89=0,"",INDEX('Team Declaration'!$C$20:$BF$34,15,MATCH(J89,'Team Declaration'!$C$20:$BF$20,0)))</f>
      </c>
      <c r="J89" s="134"/>
      <c r="K89" s="137"/>
      <c r="L89" s="170">
        <f t="shared" si="18"/>
        <v>1</v>
      </c>
      <c r="M89" s="160"/>
      <c r="N89" s="173">
        <f>IF(P89=0,"",INDEX('Team Declaration'!$C$22:$BE$33,MATCH(M83,'Team Declaration'!$B$22:$B$33,0),MATCH(P89,'Team Declaration'!$C$20:$BE$20,0)))</f>
      </c>
      <c r="O89" s="172">
        <f>IF(P89=0,"",INDEX('Team Declaration'!$C$20:$BF$34,15,MATCH(P89,'Team Declaration'!$C$20:$BF$20,0)))</f>
      </c>
      <c r="P89" s="134"/>
      <c r="Q89" s="137"/>
      <c r="R89" s="170">
        <f t="shared" si="19"/>
        <v>1</v>
      </c>
      <c r="S89" s="160">
        <v>1</v>
      </c>
      <c r="T89" s="175">
        <f t="shared" si="27"/>
        <v>0</v>
      </c>
      <c r="U89" s="175">
        <f t="shared" si="28"/>
        <v>0</v>
      </c>
      <c r="V89" s="175">
        <f t="shared" si="29"/>
        <v>0</v>
      </c>
      <c r="W89" s="175">
        <f t="shared" si="30"/>
        <v>0</v>
      </c>
      <c r="X89" s="175">
        <f t="shared" si="31"/>
        <v>0</v>
      </c>
      <c r="Y89" s="175">
        <f t="shared" si="32"/>
        <v>0</v>
      </c>
      <c r="Z89" s="175">
        <f t="shared" si="33"/>
        <v>0</v>
      </c>
      <c r="AA89" s="161"/>
      <c r="AB89" s="125"/>
    </row>
    <row r="90" spans="1:28" ht="12.75">
      <c r="A90" s="163" t="str">
        <f>'Team Declaration'!$B28</f>
        <v>1500 metres</v>
      </c>
      <c r="B90" s="165"/>
      <c r="C90" s="165" t="s">
        <v>12</v>
      </c>
      <c r="D90" s="165"/>
      <c r="E90" s="179"/>
      <c r="F90" s="166">
        <f t="shared" si="17"/>
        <v>0</v>
      </c>
      <c r="G90" s="163" t="str">
        <f>'Team Declaration'!$B28</f>
        <v>1500 metres</v>
      </c>
      <c r="H90" s="165"/>
      <c r="I90" s="165" t="s">
        <v>14</v>
      </c>
      <c r="J90" s="165"/>
      <c r="K90" s="179"/>
      <c r="L90" s="166">
        <f t="shared" si="18"/>
        <v>0</v>
      </c>
      <c r="M90" s="163" t="str">
        <f>'Team Declaration'!$B28</f>
        <v>1500 metres</v>
      </c>
      <c r="N90" s="165"/>
      <c r="O90" s="165" t="s">
        <v>27</v>
      </c>
      <c r="P90" s="165"/>
      <c r="Q90" s="179"/>
      <c r="R90" s="166">
        <f t="shared" si="19"/>
        <v>0</v>
      </c>
      <c r="S90" s="160"/>
      <c r="T90" s="175">
        <f t="shared" si="27"/>
        <v>0</v>
      </c>
      <c r="U90" s="175">
        <f t="shared" si="28"/>
        <v>0</v>
      </c>
      <c r="V90" s="175">
        <f t="shared" si="29"/>
        <v>0</v>
      </c>
      <c r="W90" s="175">
        <f t="shared" si="30"/>
        <v>0</v>
      </c>
      <c r="X90" s="175">
        <f t="shared" si="31"/>
        <v>0</v>
      </c>
      <c r="Y90" s="175">
        <f t="shared" si="32"/>
        <v>0</v>
      </c>
      <c r="Z90" s="175">
        <f t="shared" si="33"/>
        <v>0</v>
      </c>
      <c r="AA90" s="161"/>
      <c r="AB90" s="125"/>
    </row>
    <row r="91" spans="1:28" ht="12.75">
      <c r="A91" s="160"/>
      <c r="B91" s="171" t="str">
        <f>IF(D91=0,"",INDEX('Team Declaration'!$C$22:$BE$33,MATCH(A90,'Team Declaration'!$B$22:$B$33,0),MATCH(D91,'Team Declaration'!$C$20:$BE$20,0)))</f>
        <v>Camilla Bishop</v>
      </c>
      <c r="C91" s="172" t="str">
        <f>IF(D91=0,"",INDEX('Team Declaration'!$C$20:$BF$34,15,MATCH(D91,'Team Declaration'!$C$20:$BF$20,0)))</f>
        <v>B&amp;H</v>
      </c>
      <c r="D91" s="134" t="s">
        <v>71</v>
      </c>
      <c r="E91" s="137" t="s">
        <v>176</v>
      </c>
      <c r="F91" s="166">
        <f t="shared" si="17"/>
        <v>6</v>
      </c>
      <c r="G91" s="160"/>
      <c r="H91" s="171" t="str">
        <f>IF(J91=0,"",INDEX('Team Declaration'!$C$22:$BE$33,MATCH(G90,'Team Declaration'!$B$22:$B$33,0),MATCH(J91,'Team Declaration'!$C$20:$BE$20,0)))</f>
        <v>Elaine Everitt</v>
      </c>
      <c r="I91" s="172" t="str">
        <f>IF(J91=0,"",INDEX('Team Declaration'!$C$20:$BF$34,15,MATCH(J91,'Team Declaration'!$C$20:$BF$20,0)))</f>
        <v>ERAC</v>
      </c>
      <c r="J91" s="134" t="s">
        <v>76</v>
      </c>
      <c r="K91" s="137" t="s">
        <v>177</v>
      </c>
      <c r="L91" s="166">
        <f t="shared" si="18"/>
        <v>6</v>
      </c>
      <c r="M91" s="160"/>
      <c r="N91" s="171" t="str">
        <f>IF(P91=0,"",INDEX('Team Declaration'!$C$22:$BE$33,MATCH(M90,'Team Declaration'!$B$22:$B$33,0),MATCH(P91,'Team Declaration'!$C$20:$BE$20,0)))</f>
        <v>Caroline Wood</v>
      </c>
      <c r="O91" s="172" t="str">
        <f>IF(P91=0,"",INDEX('Team Declaration'!$C$20:$BF$34,15,MATCH(P91,'Team Declaration'!$C$20:$BF$20,0)))</f>
        <v>A80</v>
      </c>
      <c r="P91" s="134">
        <v>20</v>
      </c>
      <c r="Q91" s="137" t="s">
        <v>178</v>
      </c>
      <c r="R91" s="166">
        <f t="shared" si="19"/>
        <v>6</v>
      </c>
      <c r="S91" s="160">
        <v>6</v>
      </c>
      <c r="T91" s="175">
        <f t="shared" si="27"/>
        <v>6</v>
      </c>
      <c r="U91" s="175">
        <f t="shared" si="28"/>
        <v>6</v>
      </c>
      <c r="V91" s="175">
        <f t="shared" si="29"/>
        <v>6</v>
      </c>
      <c r="W91" s="175">
        <f t="shared" si="30"/>
        <v>0</v>
      </c>
      <c r="X91" s="175">
        <f t="shared" si="31"/>
        <v>0</v>
      </c>
      <c r="Y91" s="175">
        <f t="shared" si="32"/>
        <v>0</v>
      </c>
      <c r="Z91" s="175">
        <f t="shared" si="33"/>
        <v>0</v>
      </c>
      <c r="AA91" s="161"/>
      <c r="AB91" s="125"/>
    </row>
    <row r="92" spans="1:28" ht="12.75">
      <c r="A92" s="160"/>
      <c r="B92" s="171" t="str">
        <f>IF(D92=0,"",INDEX('Team Declaration'!$C$22:$BE$33,MATCH(A90,'Team Declaration'!$B$22:$B$33,0),MATCH(D92,'Team Declaration'!$C$20:$BE$20,0)))</f>
        <v>Alissa Ellis</v>
      </c>
      <c r="C92" s="172" t="str">
        <f>IF(D92=0,"",INDEX('Team Declaration'!$C$20:$BF$34,15,MATCH(D92,'Team Declaration'!$C$20:$BF$20,0)))</f>
        <v>ERAC</v>
      </c>
      <c r="D92" s="134" t="s">
        <v>75</v>
      </c>
      <c r="E92" s="137" t="s">
        <v>179</v>
      </c>
      <c r="F92" s="166">
        <f t="shared" si="17"/>
        <v>5</v>
      </c>
      <c r="G92" s="160"/>
      <c r="H92" s="171" t="str">
        <f>IF(J92=0,"",INDEX('Team Declaration'!$C$22:$BE$33,MATCH(G90,'Team Declaration'!$B$22:$B$33,0),MATCH(J92,'Team Declaration'!$C$20:$BE$20,0)))</f>
        <v>Sally Norris</v>
      </c>
      <c r="I92" s="172" t="str">
        <f>IF(J92=0,"",INDEX('Team Declaration'!$C$20:$BF$34,15,MATCH(J92,'Team Declaration'!$C$20:$BF$20,0)))</f>
        <v>HHH</v>
      </c>
      <c r="J92" s="134" t="s">
        <v>79</v>
      </c>
      <c r="K92" s="137" t="s">
        <v>180</v>
      </c>
      <c r="L92" s="166">
        <f t="shared" si="18"/>
        <v>5</v>
      </c>
      <c r="M92" s="160"/>
      <c r="N92" s="171" t="str">
        <f>IF(P92=0,"",INDEX('Team Declaration'!$C$22:$BE$33,MATCH(M90,'Team Declaration'!$B$22:$B$33,0),MATCH(P92,'Team Declaration'!$C$20:$BE$20,0)))</f>
        <v>Karin Divall</v>
      </c>
      <c r="O92" s="172" t="str">
        <f>IF(P92=0,"",INDEX('Team Declaration'!$C$20:$BF$34,15,MATCH(P92,'Team Declaration'!$C$20:$BF$20,0)))</f>
        <v>HHH</v>
      </c>
      <c r="P92" s="134">
        <v>27</v>
      </c>
      <c r="Q92" s="137" t="s">
        <v>181</v>
      </c>
      <c r="R92" s="166">
        <f t="shared" si="19"/>
        <v>5</v>
      </c>
      <c r="S92" s="160">
        <v>5</v>
      </c>
      <c r="T92" s="175">
        <f t="shared" si="27"/>
        <v>0</v>
      </c>
      <c r="U92" s="175">
        <f t="shared" si="28"/>
        <v>0</v>
      </c>
      <c r="V92" s="175">
        <f t="shared" si="29"/>
        <v>5</v>
      </c>
      <c r="W92" s="175">
        <f t="shared" si="30"/>
        <v>0</v>
      </c>
      <c r="X92" s="175">
        <f t="shared" si="31"/>
        <v>10</v>
      </c>
      <c r="Y92" s="175">
        <f t="shared" si="32"/>
        <v>0</v>
      </c>
      <c r="Z92" s="175">
        <f t="shared" si="33"/>
        <v>0</v>
      </c>
      <c r="AA92" s="161"/>
      <c r="AB92" s="125"/>
    </row>
    <row r="93" spans="1:28" ht="12.75">
      <c r="A93" s="160"/>
      <c r="B93" s="171" t="str">
        <f>IF(D93=0,"",INDEX('Team Declaration'!$C$22:$BE$33,MATCH(A90,'Team Declaration'!$B$22:$B$33,0),MATCH(D93,'Team Declaration'!$C$20:$BE$20,0)))</f>
        <v>Abigail Redd</v>
      </c>
      <c r="C93" s="172" t="str">
        <f>IF(D93=0,"",INDEX('Team Declaration'!$C$20:$BF$34,15,MATCH(D93,'Team Declaration'!$C$20:$BF$20,0)))</f>
        <v>HHH</v>
      </c>
      <c r="D93" s="134" t="s">
        <v>80</v>
      </c>
      <c r="E93" s="137" t="s">
        <v>182</v>
      </c>
      <c r="F93" s="166">
        <f t="shared" si="17"/>
        <v>4</v>
      </c>
      <c r="G93" s="160"/>
      <c r="H93" s="171" t="str">
        <f>IF(J93=0,"",INDEX('Team Declaration'!$C$22:$BE$33,MATCH(G90,'Team Declaration'!$B$22:$B$33,0),MATCH(J93,'Team Declaration'!$C$20:$BE$20,0)))</f>
        <v>Manjula Moon</v>
      </c>
      <c r="I93" s="172" t="str">
        <f>IF(J93=0,"",INDEX('Team Declaration'!$C$20:$BF$34,15,MATCH(J93,'Team Declaration'!$C$20:$BF$20,0)))</f>
        <v>B&amp;H</v>
      </c>
      <c r="J93" s="134" t="s">
        <v>72</v>
      </c>
      <c r="K93" s="137" t="s">
        <v>183</v>
      </c>
      <c r="L93" s="166">
        <f t="shared" si="18"/>
        <v>4</v>
      </c>
      <c r="M93" s="160"/>
      <c r="N93" s="171" t="str">
        <f>IF(P93=0,"",INDEX('Team Declaration'!$C$22:$BE$33,MATCH(M90,'Team Declaration'!$B$22:$B$33,0),MATCH(P93,'Team Declaration'!$C$20:$BE$20,0)))</f>
        <v>Judith Carder</v>
      </c>
      <c r="O93" s="172" t="str">
        <f>IF(P93=0,"",INDEX('Team Declaration'!$C$20:$BF$34,15,MATCH(P93,'Team Declaration'!$C$20:$BF$20,0)))</f>
        <v>B&amp;H</v>
      </c>
      <c r="P93" s="134">
        <v>21</v>
      </c>
      <c r="Q93" s="137" t="s">
        <v>184</v>
      </c>
      <c r="R93" s="166">
        <f t="shared" si="19"/>
        <v>4</v>
      </c>
      <c r="S93" s="160">
        <v>4</v>
      </c>
      <c r="T93" s="175">
        <f t="shared" si="27"/>
        <v>0</v>
      </c>
      <c r="U93" s="175">
        <f t="shared" si="28"/>
        <v>8</v>
      </c>
      <c r="V93" s="175">
        <f t="shared" si="29"/>
        <v>0</v>
      </c>
      <c r="W93" s="175">
        <f t="shared" si="30"/>
        <v>0</v>
      </c>
      <c r="X93" s="175">
        <f t="shared" si="31"/>
        <v>4</v>
      </c>
      <c r="Y93" s="175">
        <f t="shared" si="32"/>
        <v>0</v>
      </c>
      <c r="Z93" s="175">
        <f t="shared" si="33"/>
        <v>0</v>
      </c>
      <c r="AA93" s="161"/>
      <c r="AB93" s="125"/>
    </row>
    <row r="94" spans="1:28" ht="12.75">
      <c r="A94" s="160"/>
      <c r="B94" s="171" t="str">
        <f>IF(D94=0,"",INDEX('Team Declaration'!$C$22:$BE$33,MATCH(A90,'Team Declaration'!$B$22:$B$33,0),MATCH(D94,'Team Declaration'!$C$20:$BE$20,0)))</f>
        <v>Anne  Miners</v>
      </c>
      <c r="C94" s="172" t="str">
        <f>IF(D94=0,"",INDEX('Team Declaration'!$C$20:$BF$34,15,MATCH(D94,'Team Declaration'!$C$20:$BF$20,0)))</f>
        <v>A80</v>
      </c>
      <c r="D94" s="134" t="s">
        <v>70</v>
      </c>
      <c r="E94" s="137" t="s">
        <v>185</v>
      </c>
      <c r="F94" s="166">
        <f t="shared" si="17"/>
        <v>3</v>
      </c>
      <c r="G94" s="160"/>
      <c r="H94" s="171" t="str">
        <f>IF(J94=0,"",INDEX('Team Declaration'!$C$22:$BE$33,MATCH(G90,'Team Declaration'!$B$22:$B$33,0),MATCH(J94,'Team Declaration'!$C$20:$BE$20,0)))</f>
        <v>Jo Renshaw</v>
      </c>
      <c r="I94" s="172" t="str">
        <f>IF(J94=0,"",INDEX('Team Declaration'!$C$20:$BF$34,15,MATCH(J94,'Team Declaration'!$C$20:$BF$20,0)))</f>
        <v>A80</v>
      </c>
      <c r="J94" s="134" t="s">
        <v>69</v>
      </c>
      <c r="K94" s="137" t="s">
        <v>186</v>
      </c>
      <c r="L94" s="166">
        <f t="shared" si="18"/>
        <v>3</v>
      </c>
      <c r="M94" s="160"/>
      <c r="N94" s="171" t="str">
        <f>IF(P94=0,"",INDEX('Team Declaration'!$C$22:$BE$33,MATCH(M90,'Team Declaration'!$B$22:$B$33,0),MATCH(P94,'Team Declaration'!$C$20:$BE$20,0)))</f>
        <v>Julie Chicken</v>
      </c>
      <c r="O94" s="172" t="str">
        <f>IF(P94=0,"",INDEX('Team Declaration'!$C$20:$BF$34,15,MATCH(P94,'Team Declaration'!$C$20:$BF$20,0)))</f>
        <v>ERAC</v>
      </c>
      <c r="P94" s="134">
        <v>24</v>
      </c>
      <c r="Q94" s="137" t="s">
        <v>187</v>
      </c>
      <c r="R94" s="166">
        <f t="shared" si="19"/>
        <v>3</v>
      </c>
      <c r="S94" s="160">
        <v>3</v>
      </c>
      <c r="T94" s="175">
        <f t="shared" si="27"/>
        <v>6</v>
      </c>
      <c r="U94" s="175">
        <f t="shared" si="28"/>
        <v>0</v>
      </c>
      <c r="V94" s="175">
        <f t="shared" si="29"/>
        <v>3</v>
      </c>
      <c r="W94" s="175">
        <f t="shared" si="30"/>
        <v>0</v>
      </c>
      <c r="X94" s="175">
        <f t="shared" si="31"/>
        <v>0</v>
      </c>
      <c r="Y94" s="175">
        <f t="shared" si="32"/>
        <v>0</v>
      </c>
      <c r="Z94" s="175">
        <f t="shared" si="33"/>
        <v>0</v>
      </c>
      <c r="AA94" s="161"/>
      <c r="AB94" s="125"/>
    </row>
    <row r="95" spans="1:28" ht="12.75">
      <c r="A95" s="160"/>
      <c r="B95" s="171">
        <f>IF(D95=0,"",INDEX('Team Declaration'!$C$22:$BE$33,MATCH(A90,'Team Declaration'!$B$22:$B$33,0),MATCH(D95,'Team Declaration'!$C$20:$BE$20,0)))</f>
      </c>
      <c r="C95" s="172">
        <f>IF(D95=0,"",INDEX('Team Declaration'!$C$20:$BF$34,15,MATCH(D95,'Team Declaration'!$C$20:$BF$20,0)))</f>
      </c>
      <c r="D95" s="134"/>
      <c r="E95" s="137"/>
      <c r="F95" s="166">
        <f t="shared" si="17"/>
        <v>2</v>
      </c>
      <c r="G95" s="160"/>
      <c r="H95" s="171">
        <f>IF(J95=0,"",INDEX('Team Declaration'!$C$22:$BE$33,MATCH(G90,'Team Declaration'!$B$22:$B$33,0),MATCH(J95,'Team Declaration'!$C$20:$BE$20,0)))</f>
      </c>
      <c r="I95" s="172">
        <f>IF(J95=0,"",INDEX('Team Declaration'!$C$20:$BF$34,15,MATCH(J95,'Team Declaration'!$C$20:$BF$20,0)))</f>
      </c>
      <c r="J95" s="134"/>
      <c r="K95" s="137"/>
      <c r="L95" s="166">
        <f t="shared" si="18"/>
        <v>2</v>
      </c>
      <c r="M95" s="160"/>
      <c r="N95" s="171">
        <f>IF(P95=0,"",INDEX('Team Declaration'!$C$22:$BE$33,MATCH(M90,'Team Declaration'!$B$22:$B$33,0),MATCH(P95,'Team Declaration'!$C$20:$BE$20,0)))</f>
      </c>
      <c r="O95" s="172">
        <f>IF(P95=0,"",INDEX('Team Declaration'!$C$20:$BF$34,15,MATCH(P95,'Team Declaration'!$C$20:$BF$20,0)))</f>
      </c>
      <c r="P95" s="134"/>
      <c r="Q95" s="137"/>
      <c r="R95" s="166">
        <f t="shared" si="19"/>
        <v>2</v>
      </c>
      <c r="S95" s="160">
        <v>2</v>
      </c>
      <c r="T95" s="175">
        <f t="shared" si="27"/>
        <v>0</v>
      </c>
      <c r="U95" s="175">
        <f t="shared" si="28"/>
        <v>0</v>
      </c>
      <c r="V95" s="175">
        <f t="shared" si="29"/>
        <v>0</v>
      </c>
      <c r="W95" s="175">
        <f t="shared" si="30"/>
        <v>0</v>
      </c>
      <c r="X95" s="175">
        <f t="shared" si="31"/>
        <v>0</v>
      </c>
      <c r="Y95" s="175">
        <f t="shared" si="32"/>
        <v>0</v>
      </c>
      <c r="Z95" s="175">
        <f t="shared" si="33"/>
        <v>0</v>
      </c>
      <c r="AA95" s="161"/>
      <c r="AB95" s="125"/>
    </row>
    <row r="96" spans="1:28" ht="12.75">
      <c r="A96" s="160"/>
      <c r="B96" s="171">
        <f>IF(D96=0,"",INDEX('Team Declaration'!$C$22:$BE$33,MATCH(A90,'Team Declaration'!$B$22:$B$33,0),MATCH(D96,'Team Declaration'!$C$20:$BE$20,0)))</f>
      </c>
      <c r="C96" s="172">
        <f>IF(D96=0,"",INDEX('Team Declaration'!$C$20:$BF$34,15,MATCH(D96,'Team Declaration'!$C$20:$BF$20,0)))</f>
      </c>
      <c r="D96" s="134"/>
      <c r="E96" s="137"/>
      <c r="F96" s="166">
        <f t="shared" si="17"/>
        <v>1</v>
      </c>
      <c r="G96" s="160"/>
      <c r="H96" s="171">
        <f>IF(J96=0,"",INDEX('Team Declaration'!$C$22:$BE$33,MATCH(G90,'Team Declaration'!$B$22:$B$33,0),MATCH(J96,'Team Declaration'!$C$20:$BE$20,0)))</f>
      </c>
      <c r="I96" s="172">
        <f>IF(J96=0,"",INDEX('Team Declaration'!$C$20:$BF$34,15,MATCH(J96,'Team Declaration'!$C$20:$BF$20,0)))</f>
      </c>
      <c r="J96" s="134"/>
      <c r="K96" s="137"/>
      <c r="L96" s="166">
        <f t="shared" si="18"/>
        <v>1</v>
      </c>
      <c r="M96" s="176"/>
      <c r="N96" s="172">
        <f>IF(P96=0,"",INDEX('Team Declaration'!$C$22:$BE$33,MATCH(M90,'Team Declaration'!$B$22:$B$33,0),MATCH(P96,'Team Declaration'!$C$20:$BE$20,0)))</f>
      </c>
      <c r="O96" s="172">
        <f>IF(P96=0,"",INDEX('Team Declaration'!$C$20:$BF$34,15,MATCH(P96,'Team Declaration'!$C$20:$BF$20,0)))</f>
      </c>
      <c r="P96" s="180"/>
      <c r="Q96" s="181"/>
      <c r="R96" s="166">
        <f t="shared" si="19"/>
        <v>1</v>
      </c>
      <c r="S96" s="160">
        <v>1</v>
      </c>
      <c r="T96" s="175">
        <f t="shared" si="27"/>
        <v>0</v>
      </c>
      <c r="U96" s="175">
        <f t="shared" si="28"/>
        <v>0</v>
      </c>
      <c r="V96" s="175">
        <f t="shared" si="29"/>
        <v>0</v>
      </c>
      <c r="W96" s="175">
        <f t="shared" si="30"/>
        <v>0</v>
      </c>
      <c r="X96" s="175">
        <f t="shared" si="31"/>
        <v>0</v>
      </c>
      <c r="Y96" s="175">
        <f t="shared" si="32"/>
        <v>0</v>
      </c>
      <c r="Z96" s="175">
        <f t="shared" si="33"/>
        <v>0</v>
      </c>
      <c r="AA96" s="161"/>
      <c r="AB96" s="125"/>
    </row>
    <row r="97" spans="1:28" ht="12.75">
      <c r="A97" s="163" t="str">
        <f>'Team Declaration'!$B27</f>
        <v>400 metres</v>
      </c>
      <c r="B97" s="165"/>
      <c r="C97" s="165" t="s">
        <v>12</v>
      </c>
      <c r="D97" s="165"/>
      <c r="E97" s="165"/>
      <c r="F97" s="166">
        <f t="shared" si="17"/>
        <v>0</v>
      </c>
      <c r="G97" s="163" t="str">
        <f>'Team Declaration'!$B27</f>
        <v>400 metres</v>
      </c>
      <c r="H97" s="161"/>
      <c r="I97" s="165" t="s">
        <v>14</v>
      </c>
      <c r="J97" s="165"/>
      <c r="K97" s="179"/>
      <c r="L97" s="166">
        <f t="shared" si="18"/>
        <v>0</v>
      </c>
      <c r="M97" s="163" t="str">
        <f>'Team Declaration'!$B27</f>
        <v>400 metres</v>
      </c>
      <c r="N97" s="165"/>
      <c r="O97" s="165" t="s">
        <v>27</v>
      </c>
      <c r="P97" s="165"/>
      <c r="Q97" s="179"/>
      <c r="R97" s="166">
        <f t="shared" si="19"/>
        <v>0</v>
      </c>
      <c r="S97" s="160"/>
      <c r="T97" s="175">
        <f t="shared" si="27"/>
        <v>0</v>
      </c>
      <c r="U97" s="175">
        <f t="shared" si="28"/>
        <v>0</v>
      </c>
      <c r="V97" s="175">
        <f t="shared" si="29"/>
        <v>0</v>
      </c>
      <c r="W97" s="175">
        <f t="shared" si="30"/>
        <v>0</v>
      </c>
      <c r="X97" s="175">
        <f t="shared" si="31"/>
        <v>0</v>
      </c>
      <c r="Y97" s="175">
        <f t="shared" si="32"/>
        <v>0</v>
      </c>
      <c r="Z97" s="175">
        <f t="shared" si="33"/>
        <v>0</v>
      </c>
      <c r="AA97" s="161"/>
      <c r="AB97" s="125"/>
    </row>
    <row r="98" spans="1:28" ht="12.75">
      <c r="A98" s="160"/>
      <c r="B98" s="171" t="str">
        <f>IF(D98=0,"",INDEX('Team Declaration'!$C$22:$BE$33,MATCH(A97,'Team Declaration'!$B$22:$B$33,0),MATCH(D98,'Team Declaration'!$C$20:$BE$20,0)))</f>
        <v>Jo Wilding</v>
      </c>
      <c r="C98" s="172" t="str">
        <f>IF(D98=0,"",INDEX('Team Declaration'!$C$20:$BF$34,15,MATCH(D98,'Team Declaration'!$C$20:$BF$20,0)))</f>
        <v>B&amp;H</v>
      </c>
      <c r="D98" s="134" t="s">
        <v>71</v>
      </c>
      <c r="E98" s="137">
        <v>71</v>
      </c>
      <c r="F98" s="166">
        <f t="shared" si="17"/>
        <v>6</v>
      </c>
      <c r="G98" s="160"/>
      <c r="H98" s="171" t="str">
        <f>IF(J98=0,"",INDEX('Team Declaration'!$C$22:$BE$33,MATCH(G97,'Team Declaration'!$B$22:$B$33,0),MATCH(J98,'Team Declaration'!$C$20:$BE$20,0)))</f>
        <v>Alissa Ellis</v>
      </c>
      <c r="I98" s="172" t="str">
        <f>IF(J98=0,"",INDEX('Team Declaration'!$C$20:$BF$34,15,MATCH(J98,'Team Declaration'!$C$20:$BF$20,0)))</f>
        <v>ERAC</v>
      </c>
      <c r="J98" s="134" t="s">
        <v>76</v>
      </c>
      <c r="K98" s="137">
        <v>74.7</v>
      </c>
      <c r="L98" s="166">
        <f t="shared" si="18"/>
        <v>6</v>
      </c>
      <c r="M98" s="160"/>
      <c r="N98" s="171" t="str">
        <f>IF(P98=0,"",INDEX('Team Declaration'!$C$22:$BE$33,MATCH(M97,'Team Declaration'!$B$22:$B$33,0),MATCH(P98,'Team Declaration'!$C$20:$BE$20,0)))</f>
        <v>Lesley Parsons</v>
      </c>
      <c r="O98" s="172" t="str">
        <f>IF(P98=0,"",INDEX('Team Declaration'!$C$20:$BF$34,15,MATCH(P98,'Team Declaration'!$C$20:$BF$20,0)))</f>
        <v>A80</v>
      </c>
      <c r="P98" s="134">
        <v>20</v>
      </c>
      <c r="Q98" s="137">
        <v>77.9</v>
      </c>
      <c r="R98" s="166">
        <f t="shared" si="19"/>
        <v>6</v>
      </c>
      <c r="S98" s="160">
        <v>6</v>
      </c>
      <c r="T98" s="175">
        <f t="shared" si="27"/>
        <v>6</v>
      </c>
      <c r="U98" s="175">
        <f t="shared" si="28"/>
        <v>6</v>
      </c>
      <c r="V98" s="175">
        <f t="shared" si="29"/>
        <v>6</v>
      </c>
      <c r="W98" s="175">
        <f t="shared" si="30"/>
        <v>0</v>
      </c>
      <c r="X98" s="175">
        <f t="shared" si="31"/>
        <v>0</v>
      </c>
      <c r="Y98" s="175">
        <f t="shared" si="32"/>
        <v>0</v>
      </c>
      <c r="Z98" s="175">
        <f t="shared" si="33"/>
        <v>0</v>
      </c>
      <c r="AA98" s="161"/>
      <c r="AB98" s="125"/>
    </row>
    <row r="99" spans="1:28" ht="12.75">
      <c r="A99" s="160"/>
      <c r="B99" s="171" t="str">
        <f>IF(D99=0,"",INDEX('Team Declaration'!$C$22:$BE$33,MATCH(A97,'Team Declaration'!$B$22:$B$33,0),MATCH(D99,'Team Declaration'!$C$20:$BE$20,0)))</f>
        <v>Felicity Webster</v>
      </c>
      <c r="C99" s="172" t="str">
        <f>IF(D99=0,"",INDEX('Team Declaration'!$C$20:$BF$34,15,MATCH(D99,'Team Declaration'!$C$20:$BF$20,0)))</f>
        <v>ERAC</v>
      </c>
      <c r="D99" s="134" t="s">
        <v>75</v>
      </c>
      <c r="E99" s="137">
        <v>72.8</v>
      </c>
      <c r="F99" s="166">
        <f t="shared" si="17"/>
        <v>5</v>
      </c>
      <c r="G99" s="160"/>
      <c r="H99" s="171" t="str">
        <f>IF(J99=0,"",INDEX('Team Declaration'!$C$22:$BE$33,MATCH(G97,'Team Declaration'!$B$22:$B$33,0),MATCH(J99,'Team Declaration'!$C$20:$BE$20,0)))</f>
        <v>Sally Norris</v>
      </c>
      <c r="I99" s="172" t="str">
        <f>IF(J99=0,"",INDEX('Team Declaration'!$C$20:$BF$34,15,MATCH(J99,'Team Declaration'!$C$20:$BF$20,0)))</f>
        <v>HHH</v>
      </c>
      <c r="J99" s="134" t="s">
        <v>79</v>
      </c>
      <c r="K99" s="137">
        <v>94.4</v>
      </c>
      <c r="L99" s="166">
        <f t="shared" si="18"/>
        <v>5</v>
      </c>
      <c r="M99" s="160"/>
      <c r="N99" s="171" t="str">
        <f>IF(P99=0,"",INDEX('Team Declaration'!$C$22:$BE$33,MATCH(M97,'Team Declaration'!$B$22:$B$33,0),MATCH(P99,'Team Declaration'!$C$20:$BE$20,0)))</f>
        <v>Judith Carder</v>
      </c>
      <c r="O99" s="172" t="str">
        <f>IF(P99=0,"",INDEX('Team Declaration'!$C$20:$BF$34,15,MATCH(P99,'Team Declaration'!$C$20:$BF$20,0)))</f>
        <v>B&amp;H</v>
      </c>
      <c r="P99" s="134">
        <v>21</v>
      </c>
      <c r="Q99" s="137">
        <v>87.4</v>
      </c>
      <c r="R99" s="166">
        <f t="shared" si="19"/>
        <v>5</v>
      </c>
      <c r="S99" s="160">
        <v>5</v>
      </c>
      <c r="T99" s="175">
        <f t="shared" si="27"/>
        <v>0</v>
      </c>
      <c r="U99" s="175">
        <f t="shared" si="28"/>
        <v>5</v>
      </c>
      <c r="V99" s="175">
        <f t="shared" si="29"/>
        <v>5</v>
      </c>
      <c r="W99" s="175">
        <f t="shared" si="30"/>
        <v>0</v>
      </c>
      <c r="X99" s="175">
        <f t="shared" si="31"/>
        <v>5</v>
      </c>
      <c r="Y99" s="175">
        <f t="shared" si="32"/>
        <v>0</v>
      </c>
      <c r="Z99" s="175">
        <f t="shared" si="33"/>
        <v>0</v>
      </c>
      <c r="AA99" s="161"/>
      <c r="AB99" s="125"/>
    </row>
    <row r="100" spans="1:28" ht="12.75">
      <c r="A100" s="160"/>
      <c r="B100" s="171" t="str">
        <f>IF(D100=0,"",INDEX('Team Declaration'!$C$22:$BE$33,MATCH(A97,'Team Declaration'!$B$22:$B$33,0),MATCH(D100,'Team Declaration'!$C$20:$BE$20,0)))</f>
        <v>Abigail Redd</v>
      </c>
      <c r="C100" s="172" t="str">
        <f>IF(D100=0,"",INDEX('Team Declaration'!$C$20:$BF$34,15,MATCH(D100,'Team Declaration'!$C$20:$BF$20,0)))</f>
        <v>HHH</v>
      </c>
      <c r="D100" s="134" t="s">
        <v>80</v>
      </c>
      <c r="E100" s="137">
        <v>91.6</v>
      </c>
      <c r="F100" s="166">
        <f t="shared" si="17"/>
        <v>4</v>
      </c>
      <c r="G100" s="160"/>
      <c r="H100" s="171">
        <f>IF(J100=0,"",INDEX('Team Declaration'!$C$22:$BE$33,MATCH(G97,'Team Declaration'!$B$22:$B$33,0),MATCH(J100,'Team Declaration'!$C$20:$BE$20,0)))</f>
      </c>
      <c r="I100" s="172">
        <f>IF(J100=0,"",INDEX('Team Declaration'!$C$20:$BF$34,15,MATCH(J100,'Team Declaration'!$C$20:$BF$20,0)))</f>
      </c>
      <c r="J100" s="134"/>
      <c r="K100" s="137"/>
      <c r="L100" s="166">
        <f t="shared" si="18"/>
        <v>4</v>
      </c>
      <c r="M100" s="160"/>
      <c r="N100" s="171" t="str">
        <f>IF(P100=0,"",INDEX('Team Declaration'!$C$22:$BE$33,MATCH(M97,'Team Declaration'!$B$22:$B$33,0),MATCH(P100,'Team Declaration'!$C$20:$BE$20,0)))</f>
        <v>Julie Chicken</v>
      </c>
      <c r="O100" s="172" t="str">
        <f>IF(P100=0,"",INDEX('Team Declaration'!$C$20:$BF$34,15,MATCH(P100,'Team Declaration'!$C$20:$BF$20,0)))</f>
        <v>ERAC</v>
      </c>
      <c r="P100" s="134">
        <v>24</v>
      </c>
      <c r="Q100" s="137">
        <v>98.1</v>
      </c>
      <c r="R100" s="166">
        <f t="shared" si="19"/>
        <v>4</v>
      </c>
      <c r="S100" s="160">
        <v>4</v>
      </c>
      <c r="T100" s="175">
        <f t="shared" si="27"/>
        <v>0</v>
      </c>
      <c r="U100" s="175">
        <f t="shared" si="28"/>
        <v>0</v>
      </c>
      <c r="V100" s="175">
        <f t="shared" si="29"/>
        <v>4</v>
      </c>
      <c r="W100" s="175">
        <f t="shared" si="30"/>
        <v>0</v>
      </c>
      <c r="X100" s="175">
        <f t="shared" si="31"/>
        <v>4</v>
      </c>
      <c r="Y100" s="175">
        <f t="shared" si="32"/>
        <v>0</v>
      </c>
      <c r="Z100" s="175">
        <f t="shared" si="33"/>
        <v>0</v>
      </c>
      <c r="AA100" s="161"/>
      <c r="AB100" s="125"/>
    </row>
    <row r="101" spans="1:28" ht="12.75">
      <c r="A101" s="160"/>
      <c r="B101" s="171" t="str">
        <f>IF(D101=0,"",INDEX('Team Declaration'!$C$22:$BE$33,MATCH(A97,'Team Declaration'!$B$22:$B$33,0),MATCH(D101,'Team Declaration'!$C$20:$BE$20,0)))</f>
        <v>Jo Renshaw</v>
      </c>
      <c r="C101" s="172" t="str">
        <f>IF(D101=0,"",INDEX('Team Declaration'!$C$20:$BF$34,15,MATCH(D101,'Team Declaration'!$C$20:$BF$20,0)))</f>
        <v>A80</v>
      </c>
      <c r="D101" s="134" t="s">
        <v>69</v>
      </c>
      <c r="E101" s="137">
        <v>96.3</v>
      </c>
      <c r="F101" s="166">
        <f t="shared" si="17"/>
        <v>3</v>
      </c>
      <c r="G101" s="160"/>
      <c r="H101" s="171">
        <f>IF(J101=0,"",INDEX('Team Declaration'!$C$22:$BE$33,MATCH(G97,'Team Declaration'!$B$22:$B$33,0),MATCH(J101,'Team Declaration'!$C$20:$BE$20,0)))</f>
      </c>
      <c r="I101" s="172">
        <f>IF(J101=0,"",INDEX('Team Declaration'!$C$20:$BF$34,15,MATCH(J101,'Team Declaration'!$C$20:$BF$20,0)))</f>
      </c>
      <c r="J101" s="134"/>
      <c r="K101" s="137"/>
      <c r="L101" s="166">
        <f t="shared" si="18"/>
        <v>3</v>
      </c>
      <c r="M101" s="160"/>
      <c r="N101" s="171" t="str">
        <f>IF(P101=0,"",INDEX('Team Declaration'!$C$22:$BE$33,MATCH(M97,'Team Declaration'!$B$22:$B$33,0),MATCH(P101,'Team Declaration'!$C$20:$BE$20,0)))</f>
        <v>Maria Birch</v>
      </c>
      <c r="O101" s="172" t="str">
        <f>IF(P101=0,"",INDEX('Team Declaration'!$C$20:$BF$34,15,MATCH(P101,'Team Declaration'!$C$20:$BF$20,0)))</f>
        <v>HHH</v>
      </c>
      <c r="P101" s="134">
        <v>27</v>
      </c>
      <c r="Q101" s="137" t="s">
        <v>188</v>
      </c>
      <c r="R101" s="166">
        <f t="shared" si="19"/>
        <v>3</v>
      </c>
      <c r="S101" s="160">
        <v>3</v>
      </c>
      <c r="T101" s="175">
        <f t="shared" si="27"/>
        <v>3</v>
      </c>
      <c r="U101" s="175">
        <f t="shared" si="28"/>
        <v>0</v>
      </c>
      <c r="V101" s="175">
        <f t="shared" si="29"/>
        <v>0</v>
      </c>
      <c r="W101" s="175">
        <f t="shared" si="30"/>
        <v>0</v>
      </c>
      <c r="X101" s="175">
        <f t="shared" si="31"/>
        <v>3</v>
      </c>
      <c r="Y101" s="175">
        <f t="shared" si="32"/>
        <v>0</v>
      </c>
      <c r="Z101" s="175">
        <f t="shared" si="33"/>
        <v>0</v>
      </c>
      <c r="AA101" s="161"/>
      <c r="AB101" s="125"/>
    </row>
    <row r="102" spans="1:28" ht="12.75">
      <c r="A102" s="160"/>
      <c r="B102" s="171">
        <f>IF(D102=0,"",INDEX('Team Declaration'!$C$22:$BE$33,MATCH(A97,'Team Declaration'!$B$22:$B$33,0),MATCH(D102,'Team Declaration'!$C$20:$BE$20,0)))</f>
      </c>
      <c r="C102" s="172">
        <f>IF(D102=0,"",INDEX('Team Declaration'!$C$20:$BF$34,15,MATCH(D102,'Team Declaration'!$C$20:$BF$20,0)))</f>
      </c>
      <c r="D102" s="134"/>
      <c r="E102" s="137"/>
      <c r="F102" s="166">
        <f t="shared" si="17"/>
        <v>2</v>
      </c>
      <c r="G102" s="160"/>
      <c r="H102" s="171">
        <f>IF(J102=0,"",INDEX('Team Declaration'!$C$22:$BE$33,MATCH(G97,'Team Declaration'!$B$22:$B$33,0),MATCH(J102,'Team Declaration'!$C$20:$BE$20,0)))</f>
      </c>
      <c r="I102" s="172">
        <f>IF(J102=0,"",INDEX('Team Declaration'!$C$20:$BF$34,15,MATCH(J102,'Team Declaration'!$C$20:$BF$20,0)))</f>
      </c>
      <c r="J102" s="134"/>
      <c r="K102" s="137"/>
      <c r="L102" s="166">
        <f t="shared" si="18"/>
        <v>2</v>
      </c>
      <c r="M102" s="160"/>
      <c r="N102" s="171">
        <f>IF(P102=0,"",INDEX('Team Declaration'!$C$22:$BE$33,MATCH(M97,'Team Declaration'!$B$22:$B$33,0),MATCH(P102,'Team Declaration'!$C$20:$BE$20,0)))</f>
      </c>
      <c r="O102" s="172">
        <f>IF(P102=0,"",INDEX('Team Declaration'!$C$20:$BF$34,15,MATCH(P102,'Team Declaration'!$C$20:$BF$20,0)))</f>
      </c>
      <c r="P102" s="134"/>
      <c r="Q102" s="137"/>
      <c r="R102" s="166">
        <f t="shared" si="19"/>
        <v>2</v>
      </c>
      <c r="S102" s="160">
        <v>2</v>
      </c>
      <c r="T102" s="175">
        <f t="shared" si="27"/>
        <v>0</v>
      </c>
      <c r="U102" s="175">
        <f t="shared" si="28"/>
        <v>0</v>
      </c>
      <c r="V102" s="175">
        <f t="shared" si="29"/>
        <v>0</v>
      </c>
      <c r="W102" s="175">
        <f t="shared" si="30"/>
        <v>0</v>
      </c>
      <c r="X102" s="175">
        <f t="shared" si="31"/>
        <v>0</v>
      </c>
      <c r="Y102" s="175">
        <f t="shared" si="32"/>
        <v>0</v>
      </c>
      <c r="Z102" s="175">
        <f t="shared" si="33"/>
        <v>0</v>
      </c>
      <c r="AA102" s="161"/>
      <c r="AB102" s="125"/>
    </row>
    <row r="103" spans="1:28" ht="12.75">
      <c r="A103" s="160"/>
      <c r="B103" s="171">
        <f>IF(D103=0,"",INDEX('Team Declaration'!$C$22:$BE$33,MATCH(A97,'Team Declaration'!$B$22:$B$33,0),MATCH(D103,'Team Declaration'!$C$20:$BE$20,0)))</f>
      </c>
      <c r="C103" s="172">
        <f>IF(D103=0,"",INDEX('Team Declaration'!$C$20:$BF$34,15,MATCH(D103,'Team Declaration'!$C$20:$BF$20,0)))</f>
      </c>
      <c r="D103" s="134"/>
      <c r="E103" s="137"/>
      <c r="F103" s="166">
        <f t="shared" si="17"/>
        <v>1</v>
      </c>
      <c r="G103" s="160"/>
      <c r="H103" s="171">
        <f>IF(J103=0,"",INDEX('Team Declaration'!$C$22:$BE$33,MATCH(G97,'Team Declaration'!$B$22:$B$33,0),MATCH(J103,'Team Declaration'!$C$20:$BE$20,0)))</f>
      </c>
      <c r="I103" s="172">
        <f>IF(J103=0,"",INDEX('Team Declaration'!$C$20:$BF$34,15,MATCH(J103,'Team Declaration'!$C$20:$BF$20,0)))</f>
      </c>
      <c r="J103" s="134"/>
      <c r="K103" s="137"/>
      <c r="L103" s="166">
        <f t="shared" si="18"/>
        <v>1</v>
      </c>
      <c r="M103" s="160"/>
      <c r="N103" s="171">
        <f>IF(P103=0,"",INDEX('Team Declaration'!$C$22:$BE$33,MATCH(M97,'Team Declaration'!$B$22:$B$33,0),MATCH(P103,'Team Declaration'!$C$20:$BE$20,0)))</f>
      </c>
      <c r="O103" s="172">
        <f>IF(P103=0,"",INDEX('Team Declaration'!$C$20:$BF$34,15,MATCH(P103,'Team Declaration'!$C$20:$BF$20,0)))</f>
      </c>
      <c r="P103" s="134"/>
      <c r="Q103" s="137"/>
      <c r="R103" s="166">
        <f t="shared" si="19"/>
        <v>1</v>
      </c>
      <c r="S103" s="160">
        <v>1</v>
      </c>
      <c r="T103" s="175">
        <f t="shared" si="27"/>
        <v>0</v>
      </c>
      <c r="U103" s="175">
        <f t="shared" si="28"/>
        <v>0</v>
      </c>
      <c r="V103" s="175">
        <f t="shared" si="29"/>
        <v>0</v>
      </c>
      <c r="W103" s="175">
        <f t="shared" si="30"/>
        <v>0</v>
      </c>
      <c r="X103" s="175">
        <f t="shared" si="31"/>
        <v>0</v>
      </c>
      <c r="Y103" s="175">
        <f t="shared" si="32"/>
        <v>0</v>
      </c>
      <c r="Z103" s="175">
        <f t="shared" si="33"/>
        <v>0</v>
      </c>
      <c r="AA103" s="161"/>
      <c r="AB103" s="125"/>
    </row>
    <row r="104" spans="1:28" ht="12.75">
      <c r="A104" s="163" t="str">
        <f>'Team Declaration'!$B26</f>
        <v>100 metres</v>
      </c>
      <c r="B104" s="165"/>
      <c r="C104" s="165" t="s">
        <v>12</v>
      </c>
      <c r="D104" s="165"/>
      <c r="E104" s="165"/>
      <c r="F104" s="166">
        <f t="shared" si="17"/>
        <v>0</v>
      </c>
      <c r="G104" s="163" t="str">
        <f>'Team Declaration'!$B26</f>
        <v>100 metres</v>
      </c>
      <c r="H104" s="161"/>
      <c r="I104" s="165" t="s">
        <v>14</v>
      </c>
      <c r="J104" s="165"/>
      <c r="K104" s="179"/>
      <c r="L104" s="166">
        <f t="shared" si="18"/>
        <v>0</v>
      </c>
      <c r="M104" s="163" t="str">
        <f>'Team Declaration'!$B30</f>
        <v>4x100 Relay</v>
      </c>
      <c r="N104" s="160"/>
      <c r="O104" s="160"/>
      <c r="P104" s="161"/>
      <c r="Q104" s="182"/>
      <c r="R104" s="166">
        <f t="shared" si="19"/>
        <v>0</v>
      </c>
      <c r="S104" s="160"/>
      <c r="T104" s="175">
        <f t="shared" si="27"/>
        <v>0</v>
      </c>
      <c r="U104" s="175">
        <f t="shared" si="28"/>
        <v>0</v>
      </c>
      <c r="V104" s="175">
        <f t="shared" si="29"/>
        <v>0</v>
      </c>
      <c r="W104" s="175">
        <f t="shared" si="30"/>
        <v>0</v>
      </c>
      <c r="X104" s="175">
        <f t="shared" si="31"/>
        <v>0</v>
      </c>
      <c r="Y104" s="175">
        <f t="shared" si="32"/>
        <v>0</v>
      </c>
      <c r="Z104" s="175">
        <f t="shared" si="33"/>
        <v>0</v>
      </c>
      <c r="AA104" s="161"/>
      <c r="AB104" s="125"/>
    </row>
    <row r="105" spans="1:27" ht="12.75">
      <c r="A105" s="160"/>
      <c r="B105" s="171" t="str">
        <f>IF(D105=0,"",INDEX('Team Declaration'!$C$22:$BE$33,MATCH(A104,'Team Declaration'!$B$22:$B$33,0),MATCH(D105,'Team Declaration'!$C$20:$BE$20,0)))</f>
        <v>Jo Wilding</v>
      </c>
      <c r="C105" s="172" t="str">
        <f>IF(D105=0,"",INDEX('Team Declaration'!$C$20:$BF$34,15,MATCH(D105,'Team Declaration'!$C$20:$BF$20,0)))</f>
        <v>B&amp;H</v>
      </c>
      <c r="D105" s="134" t="s">
        <v>72</v>
      </c>
      <c r="E105" s="137" t="s">
        <v>189</v>
      </c>
      <c r="F105" s="166">
        <f t="shared" si="17"/>
        <v>6</v>
      </c>
      <c r="G105" s="160"/>
      <c r="H105" s="171" t="str">
        <f>IF(J105=0,"",INDEX('Team Declaration'!$C$22:$BE$33,MATCH(G104,'Team Declaration'!$B$22:$B$33,0),MATCH(J105,'Team Declaration'!$C$20:$BE$20,0)))</f>
        <v>Stefanie Dornbusch</v>
      </c>
      <c r="I105" s="172" t="str">
        <f>IF(J105=0,"",INDEX('Team Declaration'!$C$20:$BF$34,15,MATCH(J105,'Team Declaration'!$C$20:$BF$20,0)))</f>
        <v>B&amp;H</v>
      </c>
      <c r="J105" s="134" t="s">
        <v>71</v>
      </c>
      <c r="K105" s="137" t="s">
        <v>190</v>
      </c>
      <c r="L105" s="166">
        <f t="shared" si="18"/>
        <v>6</v>
      </c>
      <c r="M105" s="160"/>
      <c r="N105" s="266" t="str">
        <f>IF($P105=0,"",INDEX('Team Declaration'!$C$22:$BF$33,MATCH($M$104,'Team Declaration'!$B$22:$B$33,0)+3,MATCH(LEFT($P105,1),'Team Declaration'!$C$20:$BF$20,0)+2))</f>
        <v>Stefanie Dornbusch, Paula Blackledge, Tracey Brockbank &amp; Jo Wilding</v>
      </c>
      <c r="O105" s="266"/>
      <c r="P105" s="142" t="s">
        <v>71</v>
      </c>
      <c r="Q105" s="143">
        <v>67.9</v>
      </c>
      <c r="R105" s="166">
        <v>6</v>
      </c>
      <c r="S105" s="160">
        <v>6</v>
      </c>
      <c r="T105" s="175">
        <f t="shared" si="27"/>
        <v>0</v>
      </c>
      <c r="U105" s="175">
        <f t="shared" si="28"/>
        <v>18</v>
      </c>
      <c r="V105" s="175">
        <f t="shared" si="29"/>
        <v>0</v>
      </c>
      <c r="W105" s="175">
        <f t="shared" si="30"/>
        <v>0</v>
      </c>
      <c r="X105" s="175">
        <f t="shared" si="31"/>
        <v>0</v>
      </c>
      <c r="Y105" s="175">
        <f t="shared" si="32"/>
        <v>0</v>
      </c>
      <c r="Z105" s="175">
        <f t="shared" si="33"/>
        <v>0</v>
      </c>
      <c r="AA105" s="160"/>
    </row>
    <row r="106" spans="1:27" ht="12.75">
      <c r="A106" s="160"/>
      <c r="B106" s="171" t="str">
        <f>IF(D106=0,"",INDEX('Team Declaration'!$C$22:$BE$33,MATCH(A104,'Team Declaration'!$B$22:$B$33,0),MATCH(D106,'Team Declaration'!$C$20:$BE$20,0)))</f>
        <v>Felicity Webster</v>
      </c>
      <c r="C106" s="172" t="str">
        <f>IF(D106=0,"",INDEX('Team Declaration'!$C$20:$BF$34,15,MATCH(D106,'Team Declaration'!$C$20:$BF$20,0)))</f>
        <v>ERAC</v>
      </c>
      <c r="D106" s="134" t="s">
        <v>75</v>
      </c>
      <c r="E106" s="137" t="s">
        <v>191</v>
      </c>
      <c r="F106" s="166">
        <f t="shared" si="17"/>
        <v>5</v>
      </c>
      <c r="G106" s="160"/>
      <c r="H106" s="171" t="str">
        <f>IF(J106=0,"",INDEX('Team Declaration'!$C$22:$BE$33,MATCH(G104,'Team Declaration'!$B$22:$B$33,0),MATCH(J106,'Team Declaration'!$C$20:$BE$20,0)))</f>
        <v>Helen Truman</v>
      </c>
      <c r="I106" s="172" t="str">
        <f>IF(J106=0,"",INDEX('Team Declaration'!$C$20:$BF$34,15,MATCH(J106,'Team Declaration'!$C$20:$BF$20,0)))</f>
        <v>ERAC</v>
      </c>
      <c r="J106" s="134" t="s">
        <v>76</v>
      </c>
      <c r="K106" s="137" t="s">
        <v>192</v>
      </c>
      <c r="L106" s="166">
        <f t="shared" si="18"/>
        <v>5</v>
      </c>
      <c r="M106" s="160"/>
      <c r="N106" s="266"/>
      <c r="O106" s="266"/>
      <c r="P106" s="145"/>
      <c r="Q106" s="146"/>
      <c r="R106" s="166"/>
      <c r="S106" s="160">
        <v>5</v>
      </c>
      <c r="T106" s="175">
        <f t="shared" si="27"/>
        <v>0</v>
      </c>
      <c r="U106" s="175">
        <f t="shared" si="28"/>
        <v>0</v>
      </c>
      <c r="V106" s="175">
        <f t="shared" si="29"/>
        <v>10</v>
      </c>
      <c r="W106" s="175">
        <f t="shared" si="30"/>
        <v>0</v>
      </c>
      <c r="X106" s="175">
        <f t="shared" si="31"/>
        <v>0</v>
      </c>
      <c r="Y106" s="175">
        <f t="shared" si="32"/>
        <v>0</v>
      </c>
      <c r="Z106" s="175">
        <f t="shared" si="33"/>
        <v>0</v>
      </c>
      <c r="AA106" s="160"/>
    </row>
    <row r="107" spans="1:27" ht="12.75">
      <c r="A107" s="160"/>
      <c r="B107" s="171" t="str">
        <f>IF(D107=0,"",INDEX('Team Declaration'!$C$22:$BE$33,MATCH(A104,'Team Declaration'!$B$22:$B$33,0),MATCH(D107,'Team Declaration'!$C$20:$BE$20,0)))</f>
        <v>Abigail Redd</v>
      </c>
      <c r="C107" s="172" t="str">
        <f>IF(D107=0,"",INDEX('Team Declaration'!$C$20:$BF$34,15,MATCH(D107,'Team Declaration'!$C$20:$BF$20,0)))</f>
        <v>HHH</v>
      </c>
      <c r="D107" s="139" t="s">
        <v>80</v>
      </c>
      <c r="E107" s="137" t="s">
        <v>193</v>
      </c>
      <c r="F107" s="166">
        <f t="shared" si="17"/>
        <v>4</v>
      </c>
      <c r="G107" s="160"/>
      <c r="H107" s="171" t="str">
        <f>IF(J107=0,"",INDEX('Team Declaration'!$C$22:$BE$33,MATCH(G104,'Team Declaration'!$B$22:$B$33,0),MATCH(J107,'Team Declaration'!$C$20:$BE$20,0)))</f>
        <v>Sally Norris</v>
      </c>
      <c r="I107" s="172" t="str">
        <f>IF(J107=0,"",INDEX('Team Declaration'!$C$20:$BF$34,15,MATCH(J107,'Team Declaration'!$C$20:$BF$20,0)))</f>
        <v>HHH</v>
      </c>
      <c r="J107" s="134" t="s">
        <v>79</v>
      </c>
      <c r="K107" s="137" t="s">
        <v>194</v>
      </c>
      <c r="L107" s="166">
        <f t="shared" si="18"/>
        <v>4</v>
      </c>
      <c r="M107" s="160"/>
      <c r="N107" s="266"/>
      <c r="O107" s="266"/>
      <c r="P107" s="145"/>
      <c r="Q107" s="146"/>
      <c r="R107" s="166"/>
      <c r="S107" s="160">
        <v>4</v>
      </c>
      <c r="T107" s="175">
        <f t="shared" si="27"/>
        <v>0</v>
      </c>
      <c r="U107" s="175">
        <f t="shared" si="28"/>
        <v>0</v>
      </c>
      <c r="V107" s="175">
        <f t="shared" si="29"/>
        <v>0</v>
      </c>
      <c r="W107" s="175">
        <f t="shared" si="30"/>
        <v>0</v>
      </c>
      <c r="X107" s="175">
        <f t="shared" si="31"/>
        <v>8</v>
      </c>
      <c r="Y107" s="175">
        <f t="shared" si="32"/>
        <v>0</v>
      </c>
      <c r="Z107" s="175">
        <f t="shared" si="33"/>
        <v>0</v>
      </c>
      <c r="AA107" s="160"/>
    </row>
    <row r="108" spans="1:27" ht="12.75" customHeight="1">
      <c r="A108" s="160"/>
      <c r="B108" s="171">
        <f>IF(D108=0,"",INDEX('Team Declaration'!$C$22:$BE$33,MATCH(A104,'Team Declaration'!$B$22:$B$33,0),MATCH(D108,'Team Declaration'!$C$20:$BE$20,0)))</f>
      </c>
      <c r="C108" s="172">
        <f>IF(D108=0,"",INDEX('Team Declaration'!$C$20:$BF$34,15,MATCH(D108,'Team Declaration'!$C$20:$BF$20,0)))</f>
      </c>
      <c r="D108" s="134"/>
      <c r="E108" s="137"/>
      <c r="F108" s="166">
        <f t="shared" si="17"/>
        <v>3</v>
      </c>
      <c r="G108" s="160"/>
      <c r="H108" s="171">
        <f>IF(J108=0,"",INDEX('Team Declaration'!$C$22:$BE$33,MATCH(G104,'Team Declaration'!$B$22:$B$33,0),MATCH(J108,'Team Declaration'!$C$20:$BE$20,0)))</f>
      </c>
      <c r="I108" s="172">
        <f>IF(J108=0,"",INDEX('Team Declaration'!$C$20:$BF$34,15,MATCH(J108,'Team Declaration'!$C$20:$BF$20,0)))</f>
      </c>
      <c r="J108" s="134"/>
      <c r="K108" s="137"/>
      <c r="L108" s="166">
        <f t="shared" si="18"/>
        <v>3</v>
      </c>
      <c r="M108" s="160"/>
      <c r="N108" s="266" t="s">
        <v>195</v>
      </c>
      <c r="O108" s="266"/>
      <c r="P108" s="142" t="s">
        <v>75</v>
      </c>
      <c r="Q108" s="143">
        <v>70.2</v>
      </c>
      <c r="R108" s="166">
        <v>5</v>
      </c>
      <c r="S108" s="160">
        <v>3</v>
      </c>
      <c r="T108" s="175">
        <f t="shared" si="27"/>
        <v>0</v>
      </c>
      <c r="U108" s="175">
        <f t="shared" si="28"/>
        <v>0</v>
      </c>
      <c r="V108" s="175">
        <f t="shared" si="29"/>
        <v>5</v>
      </c>
      <c r="W108" s="175">
        <f t="shared" si="30"/>
        <v>0</v>
      </c>
      <c r="X108" s="175">
        <f t="shared" si="31"/>
        <v>0</v>
      </c>
      <c r="Y108" s="175">
        <f t="shared" si="32"/>
        <v>0</v>
      </c>
      <c r="Z108" s="175">
        <f t="shared" si="33"/>
        <v>0</v>
      </c>
      <c r="AA108" s="160"/>
    </row>
    <row r="109" spans="1:27" ht="12.75">
      <c r="A109" s="160"/>
      <c r="B109" s="171">
        <f>IF(D109=0,"",INDEX('Team Declaration'!$C$22:$BE$33,MATCH(A104,'Team Declaration'!$B$22:$B$33,0),MATCH(D109,'Team Declaration'!$C$20:$BE$20,0)))</f>
      </c>
      <c r="C109" s="172">
        <f>IF(D109=0,"",INDEX('Team Declaration'!$C$20:$BF$34,15,MATCH(D109,'Team Declaration'!$C$20:$BF$20,0)))</f>
      </c>
      <c r="D109" s="134"/>
      <c r="E109" s="137"/>
      <c r="F109" s="166">
        <f t="shared" si="17"/>
        <v>2</v>
      </c>
      <c r="G109" s="160"/>
      <c r="H109" s="171">
        <f>IF(J109=0,"",INDEX('Team Declaration'!$C$22:$BE$33,MATCH(G104,'Team Declaration'!$B$22:$B$33,0),MATCH(J109,'Team Declaration'!$C$20:$BE$20,0)))</f>
      </c>
      <c r="I109" s="172">
        <f>IF(J109=0,"",INDEX('Team Declaration'!$C$20:$BF$34,15,MATCH(J109,'Team Declaration'!$C$20:$BF$20,0)))</f>
      </c>
      <c r="J109" s="134"/>
      <c r="K109" s="137"/>
      <c r="L109" s="166">
        <f t="shared" si="18"/>
        <v>2</v>
      </c>
      <c r="M109" s="160"/>
      <c r="N109" s="266"/>
      <c r="O109" s="266"/>
      <c r="P109" s="145"/>
      <c r="Q109" s="146"/>
      <c r="R109" s="166"/>
      <c r="S109" s="160">
        <v>2</v>
      </c>
      <c r="T109" s="175">
        <f t="shared" si="27"/>
        <v>0</v>
      </c>
      <c r="U109" s="175">
        <f t="shared" si="28"/>
        <v>0</v>
      </c>
      <c r="V109" s="175">
        <f t="shared" si="29"/>
        <v>0</v>
      </c>
      <c r="W109" s="175">
        <f t="shared" si="30"/>
        <v>0</v>
      </c>
      <c r="X109" s="175">
        <f t="shared" si="31"/>
        <v>0</v>
      </c>
      <c r="Y109" s="175">
        <f t="shared" si="32"/>
        <v>0</v>
      </c>
      <c r="Z109" s="175">
        <f t="shared" si="33"/>
        <v>0</v>
      </c>
      <c r="AA109" s="160"/>
    </row>
    <row r="110" spans="1:27" ht="12.75">
      <c r="A110" s="160"/>
      <c r="B110" s="171">
        <f>IF(D110=0,"",INDEX('Team Declaration'!$C$22:$BE$33,MATCH(A104,'Team Declaration'!$B$22:$B$33,0),MATCH(D110,'Team Declaration'!$C$20:$BE$20,0)))</f>
      </c>
      <c r="C110" s="172">
        <f>IF(D110=0,"",INDEX('Team Declaration'!$C$20:$BF$34,15,MATCH(D110,'Team Declaration'!$C$20:$BF$20,0)))</f>
      </c>
      <c r="D110" s="134"/>
      <c r="E110" s="137"/>
      <c r="F110" s="166">
        <f t="shared" si="17"/>
        <v>1</v>
      </c>
      <c r="G110" s="160"/>
      <c r="H110" s="171">
        <f>IF(J110=0,"",INDEX('Team Declaration'!$C$22:$BE$33,MATCH(G104,'Team Declaration'!$B$22:$B$33,0),MATCH(J110,'Team Declaration'!$C$20:$BE$20,0)))</f>
      </c>
      <c r="I110" s="172">
        <f>IF(J110=0,"",INDEX('Team Declaration'!$C$20:$BF$34,15,MATCH(J110,'Team Declaration'!$C$20:$BF$20,0)))</f>
      </c>
      <c r="J110" s="134"/>
      <c r="K110" s="137"/>
      <c r="L110" s="166">
        <f t="shared" si="18"/>
        <v>1</v>
      </c>
      <c r="M110" s="160"/>
      <c r="N110" s="266"/>
      <c r="O110" s="266"/>
      <c r="P110" s="145"/>
      <c r="Q110" s="146"/>
      <c r="R110" s="166"/>
      <c r="S110" s="160">
        <v>1</v>
      </c>
      <c r="T110" s="175">
        <f t="shared" si="27"/>
        <v>0</v>
      </c>
      <c r="U110" s="175">
        <f t="shared" si="28"/>
        <v>0</v>
      </c>
      <c r="V110" s="175">
        <f t="shared" si="29"/>
        <v>0</v>
      </c>
      <c r="W110" s="175">
        <f t="shared" si="30"/>
        <v>0</v>
      </c>
      <c r="X110" s="175">
        <f t="shared" si="31"/>
        <v>0</v>
      </c>
      <c r="Y110" s="175">
        <f t="shared" si="32"/>
        <v>0</v>
      </c>
      <c r="Z110" s="175">
        <f t="shared" si="33"/>
        <v>0</v>
      </c>
      <c r="AA110" s="160"/>
    </row>
    <row r="111" spans="1:27" ht="12.75">
      <c r="A111" s="163" t="str">
        <f>'Team Declaration'!$B26</f>
        <v>100 metres</v>
      </c>
      <c r="B111" s="165"/>
      <c r="C111" s="165" t="s">
        <v>27</v>
      </c>
      <c r="D111" s="165"/>
      <c r="E111" s="179"/>
      <c r="F111" s="166">
        <f t="shared" si="17"/>
        <v>0</v>
      </c>
      <c r="G111" s="163" t="str">
        <f>'Team Declaration'!$B26</f>
        <v>100 metres</v>
      </c>
      <c r="H111" s="165"/>
      <c r="I111" s="165" t="s">
        <v>28</v>
      </c>
      <c r="J111" s="165"/>
      <c r="K111" s="179"/>
      <c r="L111" s="166">
        <f t="shared" si="18"/>
        <v>0</v>
      </c>
      <c r="M111" s="160"/>
      <c r="N111" s="266" t="str">
        <f>IF($P111=0,"",INDEX('Team Declaration'!$C$22:$BF$33,MATCH($M$104,'Team Declaration'!$B$22:$B$33,0)+3,MATCH(LEFT($P111,1),'Team Declaration'!$C$20:$BF$20,0)+2))</f>
        <v>Anne Miners, Jo Renshaw, Caroline Wood &amp; Lesley Parsons</v>
      </c>
      <c r="O111" s="266"/>
      <c r="P111" s="142" t="s">
        <v>69</v>
      </c>
      <c r="Q111" s="143">
        <v>75.8</v>
      </c>
      <c r="R111" s="166">
        <v>4</v>
      </c>
      <c r="S111" s="160"/>
      <c r="T111" s="175">
        <f t="shared" si="27"/>
        <v>4</v>
      </c>
      <c r="U111" s="175">
        <f t="shared" si="28"/>
        <v>0</v>
      </c>
      <c r="V111" s="175">
        <f t="shared" si="29"/>
        <v>0</v>
      </c>
      <c r="W111" s="175">
        <f t="shared" si="30"/>
        <v>0</v>
      </c>
      <c r="X111" s="175">
        <f t="shared" si="31"/>
        <v>0</v>
      </c>
      <c r="Y111" s="175">
        <f t="shared" si="32"/>
        <v>0</v>
      </c>
      <c r="Z111" s="175">
        <f t="shared" si="33"/>
        <v>0</v>
      </c>
      <c r="AA111" s="177"/>
    </row>
    <row r="112" spans="1:27" ht="12.75">
      <c r="A112" s="160"/>
      <c r="B112" s="171" t="str">
        <f>IF(D112=0,"",INDEX('Team Declaration'!$C$22:$BE$33,MATCH(A111,'Team Declaration'!$B$22:$B$33,0),MATCH(D112,'Team Declaration'!$C$20:$BE$20,0)))</f>
        <v>Lesley Parsons</v>
      </c>
      <c r="C112" s="172" t="str">
        <f>IF(D112=0,"",INDEX('Team Declaration'!$C$20:$BF$34,15,MATCH(D112,'Team Declaration'!$C$20:$BF$20,0)))</f>
        <v>A80</v>
      </c>
      <c r="D112" s="134">
        <v>20</v>
      </c>
      <c r="E112" s="137" t="s">
        <v>196</v>
      </c>
      <c r="F112" s="166">
        <f t="shared" si="17"/>
        <v>6</v>
      </c>
      <c r="G112" s="160"/>
      <c r="H112" s="171" t="str">
        <f>IF(J112=0,"",INDEX('Team Declaration'!$C$22:$BE$33,MATCH(G111,'Team Declaration'!$B$22:$B$33,0),MATCH(J112,'Team Declaration'!$C$20:$BE$20,0)))</f>
        <v>Sue Keen</v>
      </c>
      <c r="I112" s="172" t="str">
        <f>IF(J112=0,"",INDEX('Team Declaration'!$C$20:$BF$34,15,MATCH(J112,'Team Declaration'!$C$20:$BF$20,0)))</f>
        <v>ERAC</v>
      </c>
      <c r="J112" s="134">
        <v>34</v>
      </c>
      <c r="K112" s="137" t="s">
        <v>192</v>
      </c>
      <c r="L112" s="166">
        <f t="shared" si="18"/>
        <v>6</v>
      </c>
      <c r="M112" s="160"/>
      <c r="N112" s="266"/>
      <c r="O112" s="266"/>
      <c r="P112" s="145"/>
      <c r="Q112" s="146"/>
      <c r="R112" s="166"/>
      <c r="S112" s="160">
        <v>6</v>
      </c>
      <c r="T112" s="175">
        <f t="shared" si="27"/>
        <v>6</v>
      </c>
      <c r="U112" s="175">
        <f t="shared" si="28"/>
        <v>0</v>
      </c>
      <c r="V112" s="175">
        <f t="shared" si="29"/>
        <v>6</v>
      </c>
      <c r="W112" s="175">
        <f t="shared" si="30"/>
        <v>0</v>
      </c>
      <c r="X112" s="175">
        <f t="shared" si="31"/>
        <v>0</v>
      </c>
      <c r="Y112" s="175">
        <f t="shared" si="32"/>
        <v>0</v>
      </c>
      <c r="Z112" s="175">
        <f t="shared" si="33"/>
        <v>0</v>
      </c>
      <c r="AA112" s="160"/>
    </row>
    <row r="113" spans="1:27" ht="12.75">
      <c r="A113" s="160"/>
      <c r="B113" s="171" t="str">
        <f>IF(D113=0,"",INDEX('Team Declaration'!$C$22:$BE$33,MATCH(A111,'Team Declaration'!$B$22:$B$33,0),MATCH(D113,'Team Declaration'!$C$20:$BE$20,0)))</f>
        <v>Tracey Brockbank</v>
      </c>
      <c r="C113" s="172" t="str">
        <f>IF(D113=0,"",INDEX('Team Declaration'!$C$20:$BF$34,15,MATCH(D113,'Team Declaration'!$C$20:$BF$20,0)))</f>
        <v>B&amp;H</v>
      </c>
      <c r="D113" s="134">
        <v>21</v>
      </c>
      <c r="E113" s="137" t="s">
        <v>197</v>
      </c>
      <c r="F113" s="166">
        <f t="shared" si="17"/>
        <v>5</v>
      </c>
      <c r="G113" s="160"/>
      <c r="H113" s="171" t="str">
        <f>IF(J113=0,"",INDEX('Team Declaration'!$C$22:$BE$33,MATCH(G111,'Team Declaration'!$B$22:$B$33,0),MATCH(J113,'Team Declaration'!$C$20:$BE$20,0)))</f>
        <v>Judith Carder</v>
      </c>
      <c r="I113" s="172" t="str">
        <f>IF(J113=0,"",INDEX('Team Declaration'!$C$20:$BF$34,15,MATCH(J113,'Team Declaration'!$C$20:$BF$20,0)))</f>
        <v>B&amp;H</v>
      </c>
      <c r="J113" s="134">
        <v>31</v>
      </c>
      <c r="K113" s="137" t="s">
        <v>198</v>
      </c>
      <c r="L113" s="166">
        <f t="shared" si="18"/>
        <v>5</v>
      </c>
      <c r="M113" s="160"/>
      <c r="N113" s="266"/>
      <c r="O113" s="266"/>
      <c r="P113" s="145"/>
      <c r="Q113" s="146"/>
      <c r="R113" s="166"/>
      <c r="S113" s="160">
        <v>5</v>
      </c>
      <c r="T113" s="175">
        <f t="shared" si="27"/>
        <v>0</v>
      </c>
      <c r="U113" s="175">
        <f t="shared" si="28"/>
        <v>10</v>
      </c>
      <c r="V113" s="175">
        <f t="shared" si="29"/>
        <v>0</v>
      </c>
      <c r="W113" s="175">
        <f t="shared" si="30"/>
        <v>0</v>
      </c>
      <c r="X113" s="175">
        <f t="shared" si="31"/>
        <v>0</v>
      </c>
      <c r="Y113" s="175">
        <f t="shared" si="32"/>
        <v>0</v>
      </c>
      <c r="Z113" s="175">
        <f t="shared" si="33"/>
        <v>0</v>
      </c>
      <c r="AA113" s="160"/>
    </row>
    <row r="114" spans="1:27" ht="12.75">
      <c r="A114" s="160"/>
      <c r="B114" s="171" t="str">
        <f>IF(D114=0,"",INDEX('Team Declaration'!$C$22:$BE$33,MATCH(A111,'Team Declaration'!$B$22:$B$33,0),MATCH(D114,'Team Declaration'!$C$20:$BE$20,0)))</f>
        <v>Julie Chicken</v>
      </c>
      <c r="C114" s="172" t="str">
        <f>IF(D114=0,"",INDEX('Team Declaration'!$C$20:$BF$34,15,MATCH(D114,'Team Declaration'!$C$20:$BF$20,0)))</f>
        <v>ERAC</v>
      </c>
      <c r="D114" s="134">
        <v>24</v>
      </c>
      <c r="E114" s="137" t="s">
        <v>199</v>
      </c>
      <c r="F114" s="166">
        <f t="shared" si="17"/>
        <v>4</v>
      </c>
      <c r="G114" s="160"/>
      <c r="H114" s="171" t="str">
        <f>IF(J114=0,"",INDEX('Team Declaration'!$C$22:$BE$33,MATCH(G111,'Team Declaration'!$B$22:$B$33,0),MATCH(J114,'Team Declaration'!$C$20:$BE$20,0)))</f>
        <v>Maria Birch</v>
      </c>
      <c r="I114" s="172" t="str">
        <f>IF(J114=0,"",INDEX('Team Declaration'!$C$20:$BF$34,15,MATCH(J114,'Team Declaration'!$C$20:$BF$20,0)))</f>
        <v>HHH</v>
      </c>
      <c r="J114" s="134">
        <v>37</v>
      </c>
      <c r="K114" s="137" t="s">
        <v>200</v>
      </c>
      <c r="L114" s="166">
        <f t="shared" si="18"/>
        <v>4</v>
      </c>
      <c r="M114" s="176"/>
      <c r="N114" s="266" t="str">
        <f>IF($P114=0,"",INDEX('Team Declaration'!$C$22:$BF$33,MATCH($M$104,'Team Declaration'!$B$22:$B$33,0)+3,MATCH(LEFT($P114,1),'Team Declaration'!$C$20:$BF$20,0)+2))</f>
        <v>Karin Divall, Maria Birch, Abigail Redd &amp; Helen Diack</v>
      </c>
      <c r="O114" s="266"/>
      <c r="P114" s="142" t="s">
        <v>79</v>
      </c>
      <c r="Q114" s="183">
        <v>76.5</v>
      </c>
      <c r="R114" s="166">
        <v>3</v>
      </c>
      <c r="S114" s="160">
        <v>4</v>
      </c>
      <c r="T114" s="175">
        <f t="shared" si="27"/>
        <v>0</v>
      </c>
      <c r="U114" s="175">
        <f t="shared" si="28"/>
        <v>0</v>
      </c>
      <c r="V114" s="175">
        <f t="shared" si="29"/>
        <v>4</v>
      </c>
      <c r="W114" s="175">
        <f t="shared" si="30"/>
        <v>0</v>
      </c>
      <c r="X114" s="175">
        <f t="shared" si="31"/>
        <v>7</v>
      </c>
      <c r="Y114" s="175">
        <f t="shared" si="32"/>
        <v>0</v>
      </c>
      <c r="Z114" s="175">
        <f t="shared" si="33"/>
        <v>0</v>
      </c>
      <c r="AA114" s="160"/>
    </row>
    <row r="115" spans="1:27" ht="12.75">
      <c r="A115" s="160"/>
      <c r="B115" s="171" t="str">
        <f>IF(D115=0,"",INDEX('Team Declaration'!$C$22:$BE$33,MATCH(A111,'Team Declaration'!$B$22:$B$33,0),MATCH(D115,'Team Declaration'!$C$20:$BE$20,0)))</f>
        <v>Andrea Ingram</v>
      </c>
      <c r="C115" s="172" t="str">
        <f>IF(D115=0,"",INDEX('Team Declaration'!$C$20:$BF$34,15,MATCH(D115,'Team Declaration'!$C$20:$BF$20,0)))</f>
        <v>HHH</v>
      </c>
      <c r="D115" s="134">
        <v>27</v>
      </c>
      <c r="E115" s="137" t="s">
        <v>201</v>
      </c>
      <c r="F115" s="166">
        <f t="shared" si="17"/>
        <v>3</v>
      </c>
      <c r="G115" s="160"/>
      <c r="H115" s="171">
        <f>IF(J115=0,"",INDEX('Team Declaration'!$C$22:$BE$33,MATCH(G111,'Team Declaration'!$B$22:$B$33,0),MATCH(J115,'Team Declaration'!$C$20:$BE$20,0)))</f>
      </c>
      <c r="I115" s="172">
        <f>IF(J115=0,"",INDEX('Team Declaration'!$C$20:$BF$34,15,MATCH(J115,'Team Declaration'!$C$20:$BF$20,0)))</f>
      </c>
      <c r="J115" s="134"/>
      <c r="K115" s="137"/>
      <c r="L115" s="166">
        <f t="shared" si="18"/>
        <v>3</v>
      </c>
      <c r="M115" s="176"/>
      <c r="N115" s="266"/>
      <c r="O115" s="266"/>
      <c r="P115" s="184"/>
      <c r="Q115" s="185"/>
      <c r="R115" s="166"/>
      <c r="S115" s="160">
        <v>3</v>
      </c>
      <c r="T115" s="175">
        <f t="shared" si="27"/>
        <v>0</v>
      </c>
      <c r="U115" s="175">
        <f t="shared" si="28"/>
        <v>0</v>
      </c>
      <c r="V115" s="175">
        <f t="shared" si="29"/>
        <v>0</v>
      </c>
      <c r="W115" s="175">
        <f t="shared" si="30"/>
        <v>0</v>
      </c>
      <c r="X115" s="175">
        <f t="shared" si="31"/>
        <v>3</v>
      </c>
      <c r="Y115" s="175">
        <f t="shared" si="32"/>
        <v>0</v>
      </c>
      <c r="Z115" s="175">
        <f t="shared" si="33"/>
        <v>0</v>
      </c>
      <c r="AA115" s="160"/>
    </row>
    <row r="116" spans="1:27" ht="12.75">
      <c r="A116" s="160"/>
      <c r="B116" s="171">
        <f>IF(D116=0,"",INDEX('Team Declaration'!$C$22:$BE$33,MATCH(A111,'Team Declaration'!$B$22:$B$33,0),MATCH(D116,'Team Declaration'!$C$20:$BE$20,0)))</f>
      </c>
      <c r="C116" s="172">
        <f>IF(D116=0,"",INDEX('Team Declaration'!$C$20:$BF$34,15,MATCH(D116,'Team Declaration'!$C$20:$BF$20,0)))</f>
      </c>
      <c r="D116" s="134"/>
      <c r="E116" s="137"/>
      <c r="F116" s="166">
        <f t="shared" si="17"/>
        <v>2</v>
      </c>
      <c r="G116" s="160"/>
      <c r="H116" s="171">
        <f>IF(J116=0,"",INDEX('Team Declaration'!$C$22:$BE$33,MATCH(G111,'Team Declaration'!$B$22:$B$33,0),MATCH(J116,'Team Declaration'!$C$20:$BE$20,0)))</f>
      </c>
      <c r="I116" s="172">
        <f>IF(J116=0,"",INDEX('Team Declaration'!$C$20:$BF$34,15,MATCH(J116,'Team Declaration'!$C$20:$BF$20,0)))</f>
      </c>
      <c r="J116" s="134"/>
      <c r="K116" s="137"/>
      <c r="L116" s="166">
        <f t="shared" si="18"/>
        <v>2</v>
      </c>
      <c r="M116" s="176"/>
      <c r="N116" s="266"/>
      <c r="O116" s="266"/>
      <c r="P116" s="184"/>
      <c r="Q116" s="185"/>
      <c r="R116" s="166"/>
      <c r="S116" s="160">
        <v>2</v>
      </c>
      <c r="T116" s="175">
        <f t="shared" si="27"/>
        <v>0</v>
      </c>
      <c r="U116" s="175">
        <f t="shared" si="28"/>
        <v>0</v>
      </c>
      <c r="V116" s="175">
        <f t="shared" si="29"/>
        <v>0</v>
      </c>
      <c r="W116" s="175">
        <f t="shared" si="30"/>
        <v>0</v>
      </c>
      <c r="X116" s="175">
        <f t="shared" si="31"/>
        <v>0</v>
      </c>
      <c r="Y116" s="175">
        <f t="shared" si="32"/>
        <v>0</v>
      </c>
      <c r="Z116" s="175">
        <f t="shared" si="33"/>
        <v>0</v>
      </c>
      <c r="AA116" s="160"/>
    </row>
    <row r="117" spans="1:27" ht="12.75">
      <c r="A117" s="160"/>
      <c r="B117" s="171">
        <f>IF(D117=0,"",INDEX('Team Declaration'!$C$22:$BE$33,MATCH(A111,'Team Declaration'!$B$22:$B$33,0),MATCH(D117,'Team Declaration'!$C$20:$BE$20,0)))</f>
      </c>
      <c r="C117" s="172">
        <f>IF(D117=0,"",INDEX('Team Declaration'!$C$20:$BF$34,15,MATCH(D117,'Team Declaration'!$C$20:$BF$20,0)))</f>
      </c>
      <c r="D117" s="134"/>
      <c r="E117" s="137"/>
      <c r="F117" s="166">
        <f t="shared" si="17"/>
        <v>1</v>
      </c>
      <c r="G117" s="160"/>
      <c r="H117" s="171">
        <f>IF(J117=0,"",INDEX('Team Declaration'!$C$22:$BE$33,MATCH(G111,'Team Declaration'!$B$22:$B$33,0),MATCH(J117,'Team Declaration'!$C$20:$BE$20,0)))</f>
      </c>
      <c r="I117" s="172">
        <f>IF(J117=0,"",INDEX('Team Declaration'!$C$20:$BF$34,15,MATCH(J117,'Team Declaration'!$C$20:$BF$20,0)))</f>
      </c>
      <c r="J117" s="134"/>
      <c r="K117" s="137"/>
      <c r="L117" s="166">
        <f t="shared" si="18"/>
        <v>1</v>
      </c>
      <c r="M117" s="176"/>
      <c r="N117" s="266">
        <f>IF($P117=0,"",INDEX('Team Declaration'!$C$22:$BF$33,MATCH($M$104,'Team Declaration'!$B$22:$B$33,0)+3,MATCH(LEFT($P117,1),'Team Declaration'!$C$20:$BF$20,0)+2))</f>
      </c>
      <c r="O117" s="266"/>
      <c r="P117" s="142"/>
      <c r="Q117" s="183"/>
      <c r="R117" s="166">
        <v>2</v>
      </c>
      <c r="S117" s="160">
        <v>1</v>
      </c>
      <c r="T117" s="175">
        <f t="shared" si="27"/>
        <v>0</v>
      </c>
      <c r="U117" s="175">
        <f t="shared" si="28"/>
        <v>0</v>
      </c>
      <c r="V117" s="175">
        <f t="shared" si="29"/>
        <v>0</v>
      </c>
      <c r="W117" s="175">
        <f t="shared" si="30"/>
        <v>0</v>
      </c>
      <c r="X117" s="175">
        <f t="shared" si="31"/>
        <v>0</v>
      </c>
      <c r="Y117" s="175">
        <f t="shared" si="32"/>
        <v>0</v>
      </c>
      <c r="Z117" s="175">
        <f t="shared" si="33"/>
        <v>0</v>
      </c>
      <c r="AA117" s="160"/>
    </row>
    <row r="118" spans="1:27" ht="12.75">
      <c r="A118" s="163" t="str">
        <f>'Team Declaration'!$B22</f>
        <v>Triple Jump</v>
      </c>
      <c r="B118" s="160"/>
      <c r="C118" s="165" t="s">
        <v>12</v>
      </c>
      <c r="D118" s="161"/>
      <c r="E118" s="165"/>
      <c r="F118" s="166">
        <f t="shared" si="17"/>
        <v>0</v>
      </c>
      <c r="G118" s="163" t="str">
        <f>'Team Declaration'!$B22</f>
        <v>Triple Jump</v>
      </c>
      <c r="H118" s="161"/>
      <c r="I118" s="165" t="s">
        <v>27</v>
      </c>
      <c r="J118" s="161"/>
      <c r="K118" s="165"/>
      <c r="L118" s="166">
        <f t="shared" si="18"/>
        <v>0</v>
      </c>
      <c r="M118" s="176"/>
      <c r="N118" s="266"/>
      <c r="O118" s="266"/>
      <c r="P118" s="184"/>
      <c r="Q118" s="185"/>
      <c r="R118" s="166"/>
      <c r="S118" s="160"/>
      <c r="T118" s="175">
        <f t="shared" si="27"/>
        <v>0</v>
      </c>
      <c r="U118" s="175">
        <f t="shared" si="28"/>
        <v>0</v>
      </c>
      <c r="V118" s="175">
        <f t="shared" si="29"/>
        <v>0</v>
      </c>
      <c r="W118" s="175">
        <f t="shared" si="30"/>
        <v>0</v>
      </c>
      <c r="X118" s="175">
        <f t="shared" si="31"/>
        <v>0</v>
      </c>
      <c r="Y118" s="175">
        <f t="shared" si="32"/>
        <v>0</v>
      </c>
      <c r="Z118" s="175">
        <f t="shared" si="33"/>
        <v>0</v>
      </c>
      <c r="AA118" s="160"/>
    </row>
    <row r="119" spans="1:27" ht="12.75">
      <c r="A119" s="160"/>
      <c r="B119" s="171" t="str">
        <f>IF(D119=0,"",INDEX('Team Declaration'!$C$22:$BE$33,MATCH(A118,'Team Declaration'!$B$22:$B$33,0),MATCH(D119,'Team Declaration'!$C$20:$BE$20,0)))</f>
        <v>Helen Diack</v>
      </c>
      <c r="C119" s="172" t="str">
        <f>IF(D119=0,"",INDEX('Team Declaration'!$C$20:$BF$34,15,MATCH(D119,'Team Declaration'!$C$20:$BF$20,0)))</f>
        <v>HHH</v>
      </c>
      <c r="D119" s="134" t="s">
        <v>79</v>
      </c>
      <c r="E119" s="135">
        <v>8.65</v>
      </c>
      <c r="F119" s="166">
        <f t="shared" si="17"/>
        <v>6</v>
      </c>
      <c r="G119" s="160"/>
      <c r="H119" s="171" t="str">
        <f>IF(J119=0,"",INDEX('Team Declaration'!$C$22:$BE$33,MATCH(G118,'Team Declaration'!$B$22:$B$33,0),MATCH(J119,'Team Declaration'!$C$20:$BE$20,0)))</f>
        <v>Judith Carder</v>
      </c>
      <c r="I119" s="172" t="str">
        <f>IF(J119=0,"",INDEX('Team Declaration'!$C$20:$BF$34,15,MATCH(J119,'Team Declaration'!$C$20:$BF$20,0)))</f>
        <v>B&amp;H</v>
      </c>
      <c r="J119" s="134">
        <v>21</v>
      </c>
      <c r="K119" s="135">
        <v>6.66</v>
      </c>
      <c r="L119" s="166">
        <f t="shared" si="18"/>
        <v>6</v>
      </c>
      <c r="M119" s="176"/>
      <c r="N119" s="266"/>
      <c r="O119" s="266"/>
      <c r="P119" s="184"/>
      <c r="Q119" s="185"/>
      <c r="R119" s="166"/>
      <c r="S119" s="160">
        <v>6</v>
      </c>
      <c r="T119" s="175">
        <f t="shared" si="27"/>
        <v>0</v>
      </c>
      <c r="U119" s="175">
        <f t="shared" si="28"/>
        <v>6</v>
      </c>
      <c r="V119" s="175">
        <f t="shared" si="29"/>
        <v>0</v>
      </c>
      <c r="W119" s="175">
        <f t="shared" si="30"/>
        <v>0</v>
      </c>
      <c r="X119" s="175">
        <f t="shared" si="31"/>
        <v>6</v>
      </c>
      <c r="Y119" s="175">
        <f t="shared" si="32"/>
        <v>0</v>
      </c>
      <c r="Z119" s="175">
        <f t="shared" si="33"/>
        <v>0</v>
      </c>
      <c r="AA119" s="160"/>
    </row>
    <row r="120" spans="1:27" ht="12.75">
      <c r="A120" s="160"/>
      <c r="B120" s="171" t="str">
        <f>IF(D120=0,"",INDEX('Team Declaration'!$C$22:$BE$33,MATCH(A118,'Team Declaration'!$B$22:$B$33,0),MATCH(D120,'Team Declaration'!$C$20:$BE$20,0)))</f>
        <v>Stefanie Dornbusch</v>
      </c>
      <c r="C120" s="172" t="str">
        <f>IF(D120=0,"",INDEX('Team Declaration'!$C$20:$BF$34,15,MATCH(D120,'Team Declaration'!$C$20:$BF$20,0)))</f>
        <v>B&amp;H</v>
      </c>
      <c r="D120" s="134" t="s">
        <v>71</v>
      </c>
      <c r="E120" s="135">
        <v>7.84</v>
      </c>
      <c r="F120" s="166">
        <f t="shared" si="17"/>
        <v>5</v>
      </c>
      <c r="G120" s="160"/>
      <c r="H120" s="171">
        <f>IF(J120=0,"",INDEX('Team Declaration'!$C$22:$BE$33,MATCH(G118,'Team Declaration'!$B$22:$B$33,0),MATCH(J120,'Team Declaration'!$C$20:$BE$20,0)))</f>
      </c>
      <c r="I120" s="172">
        <f>IF(J120=0,"",INDEX('Team Declaration'!$C$20:$BF$34,15,MATCH(J120,'Team Declaration'!$C$20:$BF$20,0)))</f>
      </c>
      <c r="J120" s="134"/>
      <c r="K120" s="135"/>
      <c r="L120" s="166">
        <f t="shared" si="18"/>
        <v>5</v>
      </c>
      <c r="M120" s="176"/>
      <c r="N120" s="267">
        <f>IF($P120=0,"",INDEX('Team Declaration'!$C$22:$BF$33,MATCH($M$104,'Team Declaration'!$B$22:$B$33,0)+3,MATCH(LEFT($P120,1),'Team Declaration'!$C$20:$BF$20,0)+2))</f>
      </c>
      <c r="O120" s="267"/>
      <c r="P120" s="142"/>
      <c r="Q120" s="183"/>
      <c r="R120" s="166">
        <v>1</v>
      </c>
      <c r="S120" s="160">
        <v>5</v>
      </c>
      <c r="T120" s="175">
        <f t="shared" si="27"/>
        <v>0</v>
      </c>
      <c r="U120" s="175">
        <f t="shared" si="28"/>
        <v>5</v>
      </c>
      <c r="V120" s="175">
        <f t="shared" si="29"/>
        <v>0</v>
      </c>
      <c r="W120" s="175">
        <f t="shared" si="30"/>
        <v>0</v>
      </c>
      <c r="X120" s="175">
        <f t="shared" si="31"/>
        <v>0</v>
      </c>
      <c r="Y120" s="175">
        <f t="shared" si="32"/>
        <v>0</v>
      </c>
      <c r="Z120" s="175">
        <f t="shared" si="33"/>
        <v>0</v>
      </c>
      <c r="AA120" s="160"/>
    </row>
    <row r="121" spans="1:27" ht="12.75">
      <c r="A121" s="160"/>
      <c r="B121" s="171" t="str">
        <f>IF(D121=0,"",INDEX('Team Declaration'!$C$22:$BE$33,MATCH(A118,'Team Declaration'!$B$22:$B$33,0),MATCH(D121,'Team Declaration'!$C$20:$BE$20,0)))</f>
        <v>Jackie Lane</v>
      </c>
      <c r="C121" s="172" t="str">
        <f>IF(D121=0,"",INDEX('Team Declaration'!$C$20:$BF$34,15,MATCH(D121,'Team Declaration'!$C$20:$BF$20,0)))</f>
        <v>ERAC</v>
      </c>
      <c r="D121" s="134" t="s">
        <v>75</v>
      </c>
      <c r="E121" s="135">
        <v>7.25</v>
      </c>
      <c r="F121" s="166">
        <f t="shared" si="17"/>
        <v>4</v>
      </c>
      <c r="G121" s="160"/>
      <c r="H121" s="171">
        <f>IF(J121=0,"",INDEX('Team Declaration'!$C$22:$BE$33,MATCH(G118,'Team Declaration'!$B$22:$B$33,0),MATCH(J121,'Team Declaration'!$C$20:$BE$20,0)))</f>
      </c>
      <c r="I121" s="172">
        <f>IF(J121=0,"",INDEX('Team Declaration'!$C$20:$BF$34,15,MATCH(J121,'Team Declaration'!$C$20:$BF$20,0)))</f>
      </c>
      <c r="J121" s="134"/>
      <c r="K121" s="135"/>
      <c r="L121" s="166">
        <f t="shared" si="18"/>
        <v>4</v>
      </c>
      <c r="M121" s="176"/>
      <c r="N121" s="267"/>
      <c r="O121" s="267"/>
      <c r="P121" s="184"/>
      <c r="Q121" s="185"/>
      <c r="R121" s="166"/>
      <c r="S121" s="160">
        <v>4</v>
      </c>
      <c r="T121" s="175">
        <f t="shared" si="27"/>
        <v>0</v>
      </c>
      <c r="U121" s="175">
        <f t="shared" si="28"/>
        <v>0</v>
      </c>
      <c r="V121" s="175">
        <f t="shared" si="29"/>
        <v>4</v>
      </c>
      <c r="W121" s="175">
        <f t="shared" si="30"/>
        <v>0</v>
      </c>
      <c r="X121" s="175">
        <f t="shared" si="31"/>
        <v>0</v>
      </c>
      <c r="Y121" s="175">
        <f t="shared" si="32"/>
        <v>0</v>
      </c>
      <c r="Z121" s="175">
        <f t="shared" si="33"/>
        <v>0</v>
      </c>
      <c r="AA121" s="160"/>
    </row>
    <row r="122" spans="1:27" ht="12.75">
      <c r="A122" s="160"/>
      <c r="B122" s="171">
        <f>IF(D122=0,"",INDEX('Team Declaration'!$C$22:$BE$33,MATCH(A118,'Team Declaration'!$B$22:$B$33,0),MATCH(D122,'Team Declaration'!$C$20:$BE$20,0)))</f>
      </c>
      <c r="C122" s="172">
        <f>IF(D122=0,"",INDEX('Team Declaration'!$C$20:$BF$34,15,MATCH(D122,'Team Declaration'!$C$20:$BF$20,0)))</f>
      </c>
      <c r="D122" s="134"/>
      <c r="E122" s="135"/>
      <c r="F122" s="166">
        <f t="shared" si="17"/>
        <v>3</v>
      </c>
      <c r="G122" s="160"/>
      <c r="H122" s="171">
        <f>IF(J122=0,"",INDEX('Team Declaration'!$C$22:$BE$33,MATCH(G118,'Team Declaration'!$B$22:$B$33,0),MATCH(J122,'Team Declaration'!$C$20:$BE$20,0)))</f>
      </c>
      <c r="I122" s="172">
        <f>IF(J122=0,"",INDEX('Team Declaration'!$C$20:$BF$34,15,MATCH(J122,'Team Declaration'!$C$20:$BF$20,0)))</f>
      </c>
      <c r="J122" s="134"/>
      <c r="K122" s="135"/>
      <c r="L122" s="166">
        <f t="shared" si="18"/>
        <v>3</v>
      </c>
      <c r="M122" s="176"/>
      <c r="N122" s="267"/>
      <c r="O122" s="267"/>
      <c r="P122" s="186"/>
      <c r="Q122" s="187"/>
      <c r="R122" s="166"/>
      <c r="S122" s="160">
        <v>3</v>
      </c>
      <c r="T122" s="175">
        <f t="shared" si="27"/>
        <v>0</v>
      </c>
      <c r="U122" s="175">
        <f t="shared" si="28"/>
        <v>0</v>
      </c>
      <c r="V122" s="175">
        <f t="shared" si="29"/>
        <v>0</v>
      </c>
      <c r="W122" s="175">
        <f t="shared" si="30"/>
        <v>0</v>
      </c>
      <c r="X122" s="175">
        <f t="shared" si="31"/>
        <v>0</v>
      </c>
      <c r="Y122" s="175">
        <f t="shared" si="32"/>
        <v>0</v>
      </c>
      <c r="Z122" s="175">
        <f t="shared" si="33"/>
        <v>0</v>
      </c>
      <c r="AA122" s="160"/>
    </row>
    <row r="123" spans="1:27" ht="12.75">
      <c r="A123" s="160"/>
      <c r="B123" s="171">
        <f>IF(D123=0,"",INDEX('Team Declaration'!$C$22:$BE$33,MATCH(A118,'Team Declaration'!$B$22:$B$33,0),MATCH(D123,'Team Declaration'!$C$20:$BE$20,0)))</f>
      </c>
      <c r="C123" s="172">
        <f>IF(D123=0,"",INDEX('Team Declaration'!$C$20:$BF$34,15,MATCH(D123,'Team Declaration'!$C$20:$BF$20,0)))</f>
      </c>
      <c r="D123" s="134"/>
      <c r="E123" s="135"/>
      <c r="F123" s="166">
        <f t="shared" si="17"/>
        <v>2</v>
      </c>
      <c r="G123" s="160"/>
      <c r="H123" s="171">
        <f>IF(J123=0,"",INDEX('Team Declaration'!$C$22:$BE$33,MATCH(G118,'Team Declaration'!$B$22:$B$33,0),MATCH(J123,'Team Declaration'!$C$20:$BE$20,0)))</f>
      </c>
      <c r="I123" s="172">
        <f>IF(J123=0,"",INDEX('Team Declaration'!$C$20:$BF$34,15,MATCH(J123,'Team Declaration'!$C$20:$BF$20,0)))</f>
      </c>
      <c r="J123" s="134"/>
      <c r="K123" s="135"/>
      <c r="L123" s="166">
        <f t="shared" si="18"/>
        <v>2</v>
      </c>
      <c r="M123" s="160"/>
      <c r="N123" s="164"/>
      <c r="O123" s="164"/>
      <c r="P123" s="160"/>
      <c r="Q123" s="160"/>
      <c r="R123" s="166"/>
      <c r="S123" s="160">
        <v>2</v>
      </c>
      <c r="T123" s="175">
        <f t="shared" si="27"/>
        <v>0</v>
      </c>
      <c r="U123" s="175">
        <f t="shared" si="28"/>
        <v>0</v>
      </c>
      <c r="V123" s="175">
        <f t="shared" si="29"/>
        <v>0</v>
      </c>
      <c r="W123" s="175">
        <f t="shared" si="30"/>
        <v>0</v>
      </c>
      <c r="X123" s="175">
        <f t="shared" si="31"/>
        <v>0</v>
      </c>
      <c r="Y123" s="175">
        <f t="shared" si="32"/>
        <v>0</v>
      </c>
      <c r="Z123" s="175">
        <f t="shared" si="33"/>
        <v>0</v>
      </c>
      <c r="AA123" s="160"/>
    </row>
    <row r="124" spans="1:27" ht="12.75">
      <c r="A124" s="160"/>
      <c r="B124" s="171">
        <f>IF(D124=0,"",INDEX('Team Declaration'!$C$22:$BE$33,MATCH(A118,'Team Declaration'!$B$22:$B$33,0),MATCH(D124,'Team Declaration'!$C$20:$BE$20,0)))</f>
      </c>
      <c r="C124" s="172">
        <f>IF(D124=0,"",INDEX('Team Declaration'!$C$20:$BF$34,15,MATCH(D124,'Team Declaration'!$C$20:$BF$20,0)))</f>
      </c>
      <c r="D124" s="134"/>
      <c r="E124" s="135"/>
      <c r="F124" s="166">
        <f t="shared" si="17"/>
        <v>1</v>
      </c>
      <c r="G124" s="160"/>
      <c r="H124" s="171">
        <f>IF(J124=0,"",INDEX('Team Declaration'!$C$22:$BE$33,MATCH(G118,'Team Declaration'!$B$22:$B$33,0),MATCH(J124,'Team Declaration'!$C$20:$BE$20,0)))</f>
      </c>
      <c r="I124" s="172">
        <f>IF(J124=0,"",INDEX('Team Declaration'!$C$20:$BF$34,15,MATCH(J124,'Team Declaration'!$C$20:$BF$20,0)))</f>
      </c>
      <c r="J124" s="134"/>
      <c r="K124" s="135"/>
      <c r="L124" s="166">
        <f t="shared" si="18"/>
        <v>1</v>
      </c>
      <c r="M124" s="160"/>
      <c r="N124" s="164"/>
      <c r="O124" s="164"/>
      <c r="P124" s="160"/>
      <c r="Q124" s="160"/>
      <c r="R124" s="166"/>
      <c r="S124" s="160">
        <v>1</v>
      </c>
      <c r="T124" s="175">
        <f t="shared" si="27"/>
        <v>0</v>
      </c>
      <c r="U124" s="175">
        <f t="shared" si="28"/>
        <v>0</v>
      </c>
      <c r="V124" s="175">
        <f t="shared" si="29"/>
        <v>0</v>
      </c>
      <c r="W124" s="175">
        <f t="shared" si="30"/>
        <v>0</v>
      </c>
      <c r="X124" s="175">
        <f t="shared" si="31"/>
        <v>0</v>
      </c>
      <c r="Y124" s="175">
        <f t="shared" si="32"/>
        <v>0</v>
      </c>
      <c r="Z124" s="175">
        <f t="shared" si="33"/>
        <v>0</v>
      </c>
      <c r="AA124" s="160"/>
    </row>
    <row r="125" spans="1:27" ht="12.75">
      <c r="A125" s="163" t="str">
        <f>'Team Declaration'!$B24</f>
        <v>Hammer</v>
      </c>
      <c r="B125" s="188"/>
      <c r="C125" s="165" t="s">
        <v>12</v>
      </c>
      <c r="D125" s="161"/>
      <c r="E125" s="165"/>
      <c r="F125" s="166">
        <f t="shared" si="17"/>
        <v>0</v>
      </c>
      <c r="G125" s="163" t="str">
        <f>'Team Declaration'!$B24</f>
        <v>Hammer</v>
      </c>
      <c r="H125" s="160"/>
      <c r="I125" s="165" t="s">
        <v>27</v>
      </c>
      <c r="J125" s="161"/>
      <c r="K125" s="165"/>
      <c r="L125" s="166">
        <f t="shared" si="18"/>
        <v>0</v>
      </c>
      <c r="M125" s="189" t="s">
        <v>166</v>
      </c>
      <c r="N125" s="164"/>
      <c r="O125" s="164"/>
      <c r="P125" s="190" t="s">
        <v>167</v>
      </c>
      <c r="Q125" s="191" t="s">
        <v>168</v>
      </c>
      <c r="R125" s="166">
        <f>$S126</f>
        <v>6</v>
      </c>
      <c r="S125" s="160"/>
      <c r="T125" s="192">
        <f>SUM(T$70:T124)+SUM(T126:T129)</f>
        <v>31.000001</v>
      </c>
      <c r="U125" s="193">
        <f>SUM(U$70:U124)+SUM(U126:U129)</f>
        <v>125.000002</v>
      </c>
      <c r="V125" s="193">
        <f>SUM(V$70:V124)+SUM(V126:V129)</f>
        <v>89.00000299999999</v>
      </c>
      <c r="W125" s="193">
        <f>SUM(W$70:W124)+SUM(W126:W129)</f>
        <v>4E-06</v>
      </c>
      <c r="X125" s="193">
        <f>SUM(X$70:X124)+SUM(X126:X129)</f>
        <v>84.000005</v>
      </c>
      <c r="Y125" s="193">
        <f>SUM(Y$70:Y124)+SUM(Y126:Y129)</f>
        <v>6E-06</v>
      </c>
      <c r="Z125" s="194">
        <f>SUM(Z$70:Z124)+SUM(Z126:Z129)</f>
        <v>7E-06</v>
      </c>
      <c r="AA125" s="160"/>
    </row>
    <row r="126" spans="1:27" ht="12.75">
      <c r="A126" s="160"/>
      <c r="B126" s="171" t="str">
        <f>IF(D126=0,"",INDEX('Team Declaration'!$C$22:$BE$33,MATCH(A125,'Team Declaration'!$B$22:$B$33,0),MATCH(D126,'Team Declaration'!$C$20:$BE$20,0)))</f>
        <v>Sarah Hewitt</v>
      </c>
      <c r="C126" s="172" t="str">
        <f>IF(D126=0,"",INDEX('Team Declaration'!$C$20:$BF$34,15,MATCH(D126,'Team Declaration'!$C$20:$BF$20,0)))</f>
        <v>B&amp;H</v>
      </c>
      <c r="D126" s="134" t="s">
        <v>71</v>
      </c>
      <c r="E126" s="135">
        <v>30.17</v>
      </c>
      <c r="F126" s="166">
        <f t="shared" si="17"/>
        <v>6</v>
      </c>
      <c r="G126" s="160"/>
      <c r="H126" s="171" t="str">
        <f>IF(J126=0,"",INDEX('Team Declaration'!$C$22:$BE$33,MATCH(G125,'Team Declaration'!$B$22:$B$33,0),MATCH(J126,'Team Declaration'!$C$20:$BE$20,0)))</f>
        <v>Tracey Brockbank</v>
      </c>
      <c r="I126" s="172" t="str">
        <f>IF(J126=0,"",INDEX('Team Declaration'!$C$20:$BF$34,15,MATCH(J126,'Team Declaration'!$C$20:$BF$20,0)))</f>
        <v>B&amp;H</v>
      </c>
      <c r="J126" s="134">
        <v>21</v>
      </c>
      <c r="K126" s="135">
        <v>22.15</v>
      </c>
      <c r="L126" s="166">
        <f t="shared" si="18"/>
        <v>6</v>
      </c>
      <c r="M126" s="188"/>
      <c r="N126" s="164"/>
      <c r="O126" s="164" t="str">
        <f>IF(SUM(T$125:Z$125)=0,"",IF(P126="","",INDEX('Team Declaration'!$G$35:$G$41,MATCH($P126,'Team Declaration'!$J$35:$J$41,0))))</f>
        <v>Brighton &amp; Hove AC</v>
      </c>
      <c r="P126" s="165">
        <f>IF(COUNTIF(T$125:Z$125,"&gt;0.5")&gt;0,1,"")</f>
        <v>1</v>
      </c>
      <c r="Q126" s="161">
        <f>IF(SUM(T$125:Z$125)=0,"",IF(P126="","",INDEX('Team Declaration'!$I$35:$I$41,MATCH($P126,'Team Declaration'!$J$35:$J$41,0))))</f>
        <v>125.000002</v>
      </c>
      <c r="R126" s="166">
        <f>$S127</f>
        <v>5</v>
      </c>
      <c r="S126" s="160">
        <v>6</v>
      </c>
      <c r="T126" s="160">
        <f>IF(OR($D126=T$66,$D126=T$67,$D126=T$68,$D126=T$69),$F126,0)+IF(OR($J126=T$66,$J126=T$67,$J126=T$68,$J126=T$69),$L126,0)</f>
        <v>0</v>
      </c>
      <c r="U126" s="160">
        <f>IF(OR($D126=U$66,$D126=U$67,$D126=U$68,$D126=U$69),$F126,0)+IF(OR($J126=U$66,$J126=U$67,$J126=U$68,$J126=U$69),$L126,0)</f>
        <v>12</v>
      </c>
      <c r="V126" s="160">
        <f>IF(OR($D126=V$66,$D126=V$67,$D126=V$68,$D126=V$69),$F126,0)+IF(OR($J126=V$66,$J126=V$67,$J126=V$68,$J126=V$69),$L126,0)</f>
        <v>0</v>
      </c>
      <c r="W126" s="160">
        <f>IF(OR($D126=W$66,$D126=W$67,$D126=W$68,$D126=W$69),$F126,0)+IF(OR($J126=W$66,$J126=W$67,$J126=W$68,$J126=W$69),$L126,0)</f>
        <v>0</v>
      </c>
      <c r="X126" s="160">
        <f>IF(OR($D126=X$66,$D126=X$67,$D126=X$68,$D126=X$69),$F126,0)+IF(OR($J126=X$66,$J126=X$67,$J126=X$68,$J126=X$69),$L126,0)</f>
        <v>0</v>
      </c>
      <c r="Y126" s="160">
        <f>IF(OR($D126=Y$66,$D126=Y$67,$D126=Y$68,$D126=Y$69),$F126,0)+IF(OR($J126=Y$66,$J126=Y$67,$J126=Y$68,$J126=Y$69),$L126,0)</f>
        <v>0</v>
      </c>
      <c r="Z126" s="160">
        <f>IF(OR($D126=Z$66,$D126=Z$67,$D126=Z$68,$D126=Z$69),$F126,0)+IF(OR($J126=Z$66,$J126=Z$67,$J126=Z$68,$J126=Z$69),$L126,0)</f>
        <v>0</v>
      </c>
      <c r="AA126" s="160"/>
    </row>
    <row r="127" spans="1:27" ht="12.75">
      <c r="A127" s="160"/>
      <c r="B127" s="171" t="str">
        <f>IF(D127=0,"",INDEX('Team Declaration'!$C$22:$BE$33,MATCH(A125,'Team Declaration'!$B$22:$B$33,0),MATCH(D127,'Team Declaration'!$C$20:$BE$20,0)))</f>
        <v>Felicity Webster</v>
      </c>
      <c r="C127" s="172" t="str">
        <f>IF(D127=0,"",INDEX('Team Declaration'!$C$20:$BF$34,15,MATCH(D127,'Team Declaration'!$C$20:$BF$20,0)))</f>
        <v>ERAC</v>
      </c>
      <c r="D127" s="134" t="s">
        <v>75</v>
      </c>
      <c r="E127" s="135">
        <v>15.63</v>
      </c>
      <c r="F127" s="166">
        <f t="shared" si="17"/>
        <v>5</v>
      </c>
      <c r="G127" s="160"/>
      <c r="H127" s="171" t="str">
        <f>IF(J127=0,"",INDEX('Team Declaration'!$C$22:$BE$33,MATCH(G125,'Team Declaration'!$B$22:$B$33,0),MATCH(J127,'Team Declaration'!$C$20:$BE$20,0)))</f>
        <v>Angela Morgan</v>
      </c>
      <c r="I127" s="172" t="str">
        <f>IF(J127=0,"",INDEX('Team Declaration'!$C$20:$BF$34,15,MATCH(J127,'Team Declaration'!$C$20:$BF$20,0)))</f>
        <v>ERAC</v>
      </c>
      <c r="J127" s="134">
        <v>24</v>
      </c>
      <c r="K127" s="135">
        <v>21.44</v>
      </c>
      <c r="L127" s="166">
        <f t="shared" si="18"/>
        <v>5</v>
      </c>
      <c r="M127" s="188"/>
      <c r="N127" s="164"/>
      <c r="O127" s="164" t="str">
        <f>IF(SUM(T$125:Z$125)=0,"",IF(P127="","",INDEX('Team Declaration'!$G$35:$G$41,MATCH($P127,'Team Declaration'!$J$35:$J$41,0))))</f>
        <v>Eastbourne Rovers AC</v>
      </c>
      <c r="P127" s="165">
        <f>IF(COUNTIF(T$125:Z$125,"&gt;0.5")&gt;2,2,"")</f>
        <v>2</v>
      </c>
      <c r="Q127" s="161">
        <f>IF(SUM(T$125:Z$125)=0,"",IF(P127="","",INDEX('Team Declaration'!$I$35:$I$41,MATCH($P127,'Team Declaration'!$J$35:$J$41,0))))</f>
        <v>89.00000299999999</v>
      </c>
      <c r="R127" s="166">
        <f>$S128</f>
        <v>4</v>
      </c>
      <c r="S127" s="160">
        <v>5</v>
      </c>
      <c r="T127" s="160">
        <f>IF(OR($D127=T$66,$D127=T$67,$D127=T$68,$D127=T$69),$F127,0)+IF(OR($J127=T$66,$J127=T$67,$J127=T$68,$J127=T$69),$L127,0)</f>
        <v>0</v>
      </c>
      <c r="U127" s="160">
        <f>IF(OR($D127=U$66,$D127=U$67,$D127=U$68,$D127=U$69),$F127,0)+IF(OR($J127=U$66,$J127=U$67,$J127=U$68,$J127=U$69),$L127,0)</f>
        <v>0</v>
      </c>
      <c r="V127" s="160">
        <f>IF(OR($D127=V$66,$D127=V$67,$D127=V$68,$D127=V$69),$F127,0)+IF(OR($J127=V$66,$J127=V$67,$J127=V$68,$J127=V$69),$L127,0)</f>
        <v>10</v>
      </c>
      <c r="W127" s="160">
        <f>IF(OR($D127=W$66,$D127=W$67,$D127=W$68,$D127=W$69),$F127,0)+IF(OR($J127=W$66,$J127=W$67,$J127=W$68,$J127=W$69),$L127,0)</f>
        <v>0</v>
      </c>
      <c r="X127" s="160">
        <f>IF(OR($D127=X$66,$D127=X$67,$D127=X$68,$D127=X$69),$F127,0)+IF(OR($J127=X$66,$J127=X$67,$J127=X$68,$J127=X$69),$L127,0)</f>
        <v>0</v>
      </c>
      <c r="Y127" s="160">
        <f>IF(OR($D127=Y$66,$D127=Y$67,$D127=Y$68,$D127=Y$69),$F127,0)+IF(OR($J127=Y$66,$J127=Y$67,$J127=Y$68,$J127=Y$69),$L127,0)</f>
        <v>0</v>
      </c>
      <c r="Z127" s="160">
        <f>IF(OR($D127=Z$66,$D127=Z$67,$D127=Z$68,$D127=Z$69),$F127,0)+IF(OR($J127=Z$66,$J127=Z$67,$J127=Z$68,$J127=Z$69),$L127,0)</f>
        <v>0</v>
      </c>
      <c r="AA127" s="160"/>
    </row>
    <row r="128" spans="1:27" ht="12.75">
      <c r="A128" s="160"/>
      <c r="B128" s="171" t="str">
        <f>IF(D128=0,"",INDEX('Team Declaration'!$C$22:$BE$33,MATCH(A125,'Team Declaration'!$B$22:$B$33,0),MATCH(D128,'Team Declaration'!$C$20:$BE$20,0)))</f>
        <v>Helen Diack</v>
      </c>
      <c r="C128" s="172" t="str">
        <f>IF(D128=0,"",INDEX('Team Declaration'!$C$20:$BF$34,15,MATCH(D128,'Team Declaration'!$C$20:$BF$20,0)))</f>
        <v>HHH</v>
      </c>
      <c r="D128" s="134" t="s">
        <v>79</v>
      </c>
      <c r="E128" s="135">
        <v>13.16</v>
      </c>
      <c r="F128" s="166">
        <f t="shared" si="17"/>
        <v>4</v>
      </c>
      <c r="G128" s="160"/>
      <c r="H128" s="171" t="str">
        <f>IF(J128=0,"",INDEX('Team Declaration'!$C$22:$BE$33,MATCH(G125,'Team Declaration'!$B$22:$B$33,0),MATCH(J128,'Team Declaration'!$C$20:$BE$20,0)))</f>
        <v>Jenny Denyer</v>
      </c>
      <c r="I128" s="172" t="str">
        <f>IF(J128=0,"",INDEX('Team Declaration'!$C$20:$BF$34,15,MATCH(J128,'Team Declaration'!$C$20:$BF$20,0)))</f>
        <v>HHH</v>
      </c>
      <c r="J128" s="134">
        <v>27</v>
      </c>
      <c r="K128" s="135">
        <v>21.07</v>
      </c>
      <c r="L128" s="166">
        <f t="shared" si="18"/>
        <v>4</v>
      </c>
      <c r="M128" s="188"/>
      <c r="N128" s="164"/>
      <c r="O128" s="164" t="str">
        <f>IF(SUM(T$125:Z$125)=0,"",IF(P128="","",INDEX('Team Declaration'!$G$35:$G$41,MATCH($P128,'Team Declaration'!$J$35:$J$41,0))))</f>
        <v>Haywards Heath &amp; Lewes</v>
      </c>
      <c r="P128" s="165">
        <f>IF(COUNTIF(T$125:Z$125,"&gt;0.5")&gt;2,3,"")</f>
        <v>3</v>
      </c>
      <c r="Q128" s="161">
        <f>IF(SUM(T$125:Z$125)=0,"",IF(P128="","",INDEX('Team Declaration'!$I$35:$I$41,MATCH($P128,'Team Declaration'!$J$35:$J$41,0))))</f>
        <v>84.000005</v>
      </c>
      <c r="R128" s="166">
        <f>$S129</f>
        <v>3</v>
      </c>
      <c r="S128" s="160">
        <v>4</v>
      </c>
      <c r="T128" s="160">
        <f>IF(OR($D128=T$66,$D128=T$67,$D128=T$68,$D128=T$69),$F128,0)+IF(OR($J128=T$66,$J128=T$67,$J128=T$68,$J128=T$69),$L128,0)</f>
        <v>0</v>
      </c>
      <c r="U128" s="160">
        <f>IF(OR($D128=U$66,$D128=U$67,$D128=U$68,$D128=U$69),$F128,0)+IF(OR($J128=U$66,$J128=U$67,$J128=U$68,$J128=U$69),$L128,0)</f>
        <v>0</v>
      </c>
      <c r="V128" s="160">
        <f>IF(OR($D128=V$66,$D128=V$67,$D128=V$68,$D128=V$69),$F128,0)+IF(OR($J128=V$66,$J128=V$67,$J128=V$68,$J128=V$69),$L128,0)</f>
        <v>0</v>
      </c>
      <c r="W128" s="160">
        <f>IF(OR($D128=W$66,$D128=W$67,$D128=W$68,$D128=W$69),$F128,0)+IF(OR($J128=W$66,$J128=W$67,$J128=W$68,$J128=W$69),$L128,0)</f>
        <v>0</v>
      </c>
      <c r="X128" s="160">
        <f>IF(OR($D128=X$66,$D128=X$67,$D128=X$68,$D128=X$69),$F128,0)+IF(OR($J128=X$66,$J128=X$67,$J128=X$68,$J128=X$69),$L128,0)</f>
        <v>8</v>
      </c>
      <c r="Y128" s="160">
        <f>IF(OR($D128=Y$66,$D128=Y$67,$D128=Y$68,$D128=Y$69),$F128,0)+IF(OR($J128=Y$66,$J128=Y$67,$J128=Y$68,$J128=Y$69),$L128,0)</f>
        <v>0</v>
      </c>
      <c r="Z128" s="160">
        <f>IF(OR($D128=Z$66,$D128=Z$67,$D128=Z$68,$D128=Z$69),$F128,0)+IF(OR($J128=Z$66,$J128=Z$67,$J128=Z$68,$J128=Z$69),$L128,0)</f>
        <v>0</v>
      </c>
      <c r="AA128" s="160"/>
    </row>
    <row r="129" spans="1:27" ht="12.75">
      <c r="A129" s="160"/>
      <c r="B129" s="171">
        <f>IF(D129=0,"",INDEX('Team Declaration'!$C$22:$BE$33,MATCH(A125,'Team Declaration'!$B$22:$B$33,0),MATCH(D129,'Team Declaration'!$C$20:$BE$20,0)))</f>
      </c>
      <c r="C129" s="172">
        <f>IF(D129=0,"",INDEX('Team Declaration'!$C$20:$BF$34,15,MATCH(D129,'Team Declaration'!$C$20:$BF$20,0)))</f>
      </c>
      <c r="D129" s="134"/>
      <c r="E129" s="135"/>
      <c r="F129" s="166">
        <f t="shared" si="17"/>
        <v>3</v>
      </c>
      <c r="G129" s="160"/>
      <c r="H129" s="171">
        <f>IF(J129=0,"",INDEX('Team Declaration'!$C$22:$BE$33,MATCH(G125,'Team Declaration'!$B$22:$B$33,0),MATCH(J129,'Team Declaration'!$C$20:$BE$20,0)))</f>
      </c>
      <c r="I129" s="172">
        <f>IF(J129=0,"",INDEX('Team Declaration'!$C$20:$BF$34,15,MATCH(J129,'Team Declaration'!$C$20:$BF$20,0)))</f>
      </c>
      <c r="J129" s="134"/>
      <c r="K129" s="135"/>
      <c r="L129" s="166">
        <f t="shared" si="18"/>
        <v>3</v>
      </c>
      <c r="M129" s="188"/>
      <c r="N129" s="164"/>
      <c r="O129" s="164" t="str">
        <f>IF(SUM(T$125:Z$125)=0,"",IF(P129="","",INDEX('Team Declaration'!$G$35:$G$41,MATCH($P129,'Team Declaration'!$J$35:$J$41,0))))</f>
        <v>Arena 80</v>
      </c>
      <c r="P129" s="165">
        <f>IF(COUNTIF(T$125:Z$125,"&gt;0.5")&gt;3,4,"")</f>
        <v>4</v>
      </c>
      <c r="Q129" s="161">
        <f>IF(SUM(T$125:Z$125)=0,"",IF(P129="","",INDEX('Team Declaration'!$I$35:$I$41,MATCH($P129,'Team Declaration'!$J$35:$J$41,0))))</f>
        <v>31.000001</v>
      </c>
      <c r="R129" s="166" t="e">
        <f>#REF!</f>
        <v>#REF!</v>
      </c>
      <c r="S129" s="160">
        <v>3</v>
      </c>
      <c r="T129" s="160">
        <f>IF(OR($D129=T$66,$D129=T$67,$D129=T$68,$D129=T$69),$F129,0)+IF(OR($J129=T$66,$J129=T$67,$J129=T$68,$J129=T$69),$L129,0)</f>
        <v>0</v>
      </c>
      <c r="U129" s="160">
        <f>IF(OR($D129=U$66,$D129=U$67,$D129=U$68,$D129=U$69),$F129,0)+IF(OR($J129=U$66,$J129=U$67,$J129=U$68,$J129=U$69),$L129,0)</f>
        <v>0</v>
      </c>
      <c r="V129" s="160">
        <f>IF(OR($D129=V$66,$D129=V$67,$D129=V$68,$D129=V$69),$F129,0)+IF(OR($J129=V$66,$J129=V$67,$J129=V$68,$J129=V$69),$L129,0)</f>
        <v>0</v>
      </c>
      <c r="W129" s="160">
        <f>IF(OR($D129=W$66,$D129=W$67,$D129=W$68,$D129=W$69),$F129,0)+IF(OR($J129=W$66,$J129=W$67,$J129=W$68,$J129=W$69),$L129,0)</f>
        <v>0</v>
      </c>
      <c r="X129" s="160">
        <f>IF(OR($D129=X$66,$D129=X$67,$D129=X$68,$D129=X$69),$F129,0)+IF(OR($J129=X$66,$J129=X$67,$J129=X$68,$J129=X$69),$L129,0)</f>
        <v>0</v>
      </c>
      <c r="Y129" s="160">
        <f>IF(OR($D129=Y$66,$D129=Y$67,$D129=Y$68,$D129=Y$69),$F129,0)+IF(OR($J129=Y$66,$J129=Y$67,$J129=Y$68,$J129=Y$69),$L129,0)</f>
        <v>0</v>
      </c>
      <c r="Z129" s="160">
        <f>IF(OR($D129=Z$66,$D129=Z$67,$D129=Z$68,$D129=Z$69),$F129,0)+IF(OR($J129=Z$66,$J129=Z$67,$J129=Z$68,$J129=Z$69),$L129,0)</f>
        <v>0</v>
      </c>
      <c r="AA129" s="160"/>
    </row>
    <row r="130" spans="1:27" ht="3" customHeight="1">
      <c r="A130" s="160"/>
      <c r="B130" s="160"/>
      <c r="C130" s="160"/>
      <c r="D130" s="161"/>
      <c r="E130" s="164"/>
      <c r="F130" s="160"/>
      <c r="G130" s="160"/>
      <c r="H130" s="160"/>
      <c r="I130" s="160"/>
      <c r="J130" s="161"/>
      <c r="K130" s="164"/>
      <c r="L130" s="160"/>
      <c r="M130" s="160"/>
      <c r="N130" s="164"/>
      <c r="O130" s="164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</row>
  </sheetData>
  <sheetProtection selectLockedCells="1" selectUnlockedCells="1"/>
  <mergeCells count="14">
    <mergeCell ref="N117:O119"/>
    <mergeCell ref="N120:O122"/>
    <mergeCell ref="N55:O57"/>
    <mergeCell ref="A66:Q67"/>
    <mergeCell ref="N105:O107"/>
    <mergeCell ref="N108:O110"/>
    <mergeCell ref="N111:O113"/>
    <mergeCell ref="N114:O116"/>
    <mergeCell ref="A1:Q2"/>
    <mergeCell ref="N40:O42"/>
    <mergeCell ref="N43:O45"/>
    <mergeCell ref="N46:O48"/>
    <mergeCell ref="N49:O51"/>
    <mergeCell ref="N52:O54"/>
  </mergeCells>
  <printOptions horizontalCentered="1"/>
  <pageMargins left="0.39375" right="0.39375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showZeros="0"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1.1484375" style="195" customWidth="1"/>
    <col min="2" max="2" width="6.7109375" style="196" customWidth="1"/>
    <col min="3" max="3" width="36.421875" style="195" customWidth="1"/>
    <col min="4" max="4" width="20.00390625" style="195" customWidth="1"/>
    <col min="5" max="5" width="8.7109375" style="195" customWidth="1"/>
    <col min="6" max="6" width="17.7109375" style="195" customWidth="1"/>
    <col min="7" max="7" width="1.28515625" style="195" customWidth="1"/>
    <col min="8" max="16384" width="9.140625" style="195" customWidth="1"/>
  </cols>
  <sheetData>
    <row r="1" spans="1:17" ht="12.75" customHeight="1">
      <c r="A1" s="197"/>
      <c r="B1" s="262" t="str">
        <f>CONCATENATE('Team Declaration'!A1," - ",'Team Declaration'!H1," - ",TEXT('Team Declaration'!O1,"d mmm yyyy"))</f>
        <v>Sussex Vets League - Eastbourne - 25.4.18</v>
      </c>
      <c r="C1" s="262"/>
      <c r="D1" s="262"/>
      <c r="E1" s="262"/>
      <c r="F1" s="262"/>
      <c r="G1" s="198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3.5" customHeight="1">
      <c r="A2" s="197"/>
      <c r="B2" s="262"/>
      <c r="C2" s="262"/>
      <c r="D2" s="262"/>
      <c r="E2" s="262"/>
      <c r="F2" s="262"/>
      <c r="G2" s="198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7" s="203" customFormat="1" ht="31.5">
      <c r="A3" s="198"/>
      <c r="B3" s="200" t="s">
        <v>202</v>
      </c>
      <c r="C3" s="201" t="s">
        <v>203</v>
      </c>
      <c r="D3" s="201" t="s">
        <v>204</v>
      </c>
      <c r="E3" s="202" t="s">
        <v>205</v>
      </c>
      <c r="F3" s="201" t="s">
        <v>206</v>
      </c>
      <c r="G3" s="198"/>
    </row>
    <row r="4" spans="1:7" ht="15">
      <c r="A4" s="197"/>
      <c r="B4" s="204">
        <v>62</v>
      </c>
      <c r="C4" s="205" t="s">
        <v>207</v>
      </c>
      <c r="D4" s="205" t="s">
        <v>5</v>
      </c>
      <c r="E4" s="205" t="s">
        <v>208</v>
      </c>
      <c r="F4" s="204">
        <v>1500</v>
      </c>
      <c r="G4" s="197"/>
    </row>
    <row r="5" spans="1:7" ht="15">
      <c r="A5" s="197"/>
      <c r="B5" s="204">
        <v>63</v>
      </c>
      <c r="C5" s="205" t="s">
        <v>209</v>
      </c>
      <c r="D5" s="205" t="s">
        <v>5</v>
      </c>
      <c r="E5" s="205" t="s">
        <v>208</v>
      </c>
      <c r="F5" s="204">
        <v>1500</v>
      </c>
      <c r="G5" s="197"/>
    </row>
    <row r="6" spans="1:7" ht="15">
      <c r="A6" s="197"/>
      <c r="B6" s="204">
        <v>64</v>
      </c>
      <c r="C6" s="205" t="s">
        <v>67</v>
      </c>
      <c r="D6" s="205" t="s">
        <v>5</v>
      </c>
      <c r="E6" s="205" t="s">
        <v>208</v>
      </c>
      <c r="F6" s="204">
        <v>1500</v>
      </c>
      <c r="G6" s="197"/>
    </row>
    <row r="7" spans="1:7" ht="15">
      <c r="A7" s="197"/>
      <c r="B7" s="204">
        <v>65</v>
      </c>
      <c r="C7" s="205" t="s">
        <v>66</v>
      </c>
      <c r="D7" s="205" t="s">
        <v>5</v>
      </c>
      <c r="E7" s="205" t="s">
        <v>208</v>
      </c>
      <c r="F7" s="204">
        <v>1500</v>
      </c>
      <c r="G7" s="197"/>
    </row>
    <row r="8" spans="1:7" ht="15">
      <c r="A8" s="197"/>
      <c r="B8" s="204">
        <v>66</v>
      </c>
      <c r="C8" s="205" t="s">
        <v>210</v>
      </c>
      <c r="D8" s="205" t="s">
        <v>5</v>
      </c>
      <c r="E8" s="205" t="s">
        <v>208</v>
      </c>
      <c r="F8" s="204">
        <v>1500</v>
      </c>
      <c r="G8" s="197"/>
    </row>
    <row r="9" spans="1:7" ht="15">
      <c r="A9" s="197"/>
      <c r="B9" s="204">
        <v>67</v>
      </c>
      <c r="C9" s="205" t="s">
        <v>211</v>
      </c>
      <c r="D9" s="205" t="s">
        <v>212</v>
      </c>
      <c r="E9" s="205" t="s">
        <v>213</v>
      </c>
      <c r="F9" s="204" t="s">
        <v>111</v>
      </c>
      <c r="G9" s="197"/>
    </row>
    <row r="10" spans="1:7" ht="15">
      <c r="A10" s="197"/>
      <c r="B10" s="204">
        <v>68</v>
      </c>
      <c r="C10" s="205" t="s">
        <v>214</v>
      </c>
      <c r="D10" s="205" t="s">
        <v>215</v>
      </c>
      <c r="E10" s="205" t="s">
        <v>216</v>
      </c>
      <c r="F10" s="204" t="s">
        <v>111</v>
      </c>
      <c r="G10" s="197"/>
    </row>
    <row r="11" spans="1:7" ht="15">
      <c r="A11" s="197"/>
      <c r="B11" s="204">
        <v>69</v>
      </c>
      <c r="C11" s="205" t="s">
        <v>97</v>
      </c>
      <c r="D11" s="205" t="s">
        <v>118</v>
      </c>
      <c r="E11" s="205" t="s">
        <v>217</v>
      </c>
      <c r="F11" s="204" t="s">
        <v>218</v>
      </c>
      <c r="G11" s="197"/>
    </row>
    <row r="12" spans="1:7" ht="15">
      <c r="A12" s="197"/>
      <c r="B12" s="204">
        <v>70</v>
      </c>
      <c r="C12" s="205" t="s">
        <v>35</v>
      </c>
      <c r="D12" s="205" t="s">
        <v>118</v>
      </c>
      <c r="E12" s="205" t="s">
        <v>219</v>
      </c>
      <c r="F12" s="204" t="s">
        <v>220</v>
      </c>
      <c r="G12" s="197"/>
    </row>
    <row r="13" spans="1:7" ht="15">
      <c r="A13" s="197"/>
      <c r="B13" s="204">
        <v>71</v>
      </c>
      <c r="C13" s="205" t="s">
        <v>45</v>
      </c>
      <c r="D13" s="205" t="s">
        <v>221</v>
      </c>
      <c r="E13" s="205" t="s">
        <v>217</v>
      </c>
      <c r="F13" s="204">
        <v>1500</v>
      </c>
      <c r="G13" s="197"/>
    </row>
    <row r="14" spans="1:7" ht="15">
      <c r="A14" s="197"/>
      <c r="B14" s="204">
        <v>72</v>
      </c>
      <c r="C14" s="205" t="s">
        <v>222</v>
      </c>
      <c r="D14" s="205" t="s">
        <v>223</v>
      </c>
      <c r="E14" s="205" t="s">
        <v>208</v>
      </c>
      <c r="F14" s="204" t="s">
        <v>224</v>
      </c>
      <c r="G14" s="197"/>
    </row>
    <row r="15" spans="1:7" ht="15">
      <c r="A15" s="197"/>
      <c r="B15" s="204"/>
      <c r="C15" s="205" t="s">
        <v>225</v>
      </c>
      <c r="D15" s="205" t="s">
        <v>5</v>
      </c>
      <c r="E15" s="205"/>
      <c r="F15" s="204" t="s">
        <v>226</v>
      </c>
      <c r="G15" s="197"/>
    </row>
    <row r="16" spans="1:7" ht="15">
      <c r="A16" s="197"/>
      <c r="B16" s="204"/>
      <c r="C16" s="206" t="s">
        <v>51</v>
      </c>
      <c r="D16" s="205"/>
      <c r="E16" s="205"/>
      <c r="F16" s="205"/>
      <c r="G16" s="197"/>
    </row>
    <row r="17" spans="1:7" ht="15">
      <c r="A17" s="197"/>
      <c r="B17" s="204"/>
      <c r="C17" s="206" t="s">
        <v>227</v>
      </c>
      <c r="D17" s="205"/>
      <c r="E17" s="205"/>
      <c r="F17" s="205"/>
      <c r="G17" s="197"/>
    </row>
    <row r="18" spans="1:7" ht="15">
      <c r="A18" s="197"/>
      <c r="B18" s="204"/>
      <c r="C18" s="206" t="s">
        <v>40</v>
      </c>
      <c r="D18" s="205"/>
      <c r="E18" s="205"/>
      <c r="F18" s="205"/>
      <c r="G18" s="197"/>
    </row>
    <row r="19" spans="1:7" ht="15">
      <c r="A19" s="197"/>
      <c r="B19" s="204"/>
      <c r="C19" s="206" t="s">
        <v>210</v>
      </c>
      <c r="D19" s="205"/>
      <c r="E19" s="205"/>
      <c r="F19" s="205"/>
      <c r="G19" s="197"/>
    </row>
    <row r="20" spans="1:7" ht="15">
      <c r="A20" s="197"/>
      <c r="B20" s="204"/>
      <c r="C20" s="205"/>
      <c r="D20" s="205"/>
      <c r="E20" s="205"/>
      <c r="F20" s="205"/>
      <c r="G20" s="197"/>
    </row>
    <row r="21" spans="1:7" ht="15">
      <c r="A21" s="197"/>
      <c r="B21" s="204"/>
      <c r="C21" s="205"/>
      <c r="D21" s="205"/>
      <c r="E21" s="205"/>
      <c r="F21" s="205"/>
      <c r="G21" s="197"/>
    </row>
    <row r="22" spans="1:7" ht="15">
      <c r="A22" s="197"/>
      <c r="B22" s="204"/>
      <c r="C22" s="205"/>
      <c r="D22" s="205"/>
      <c r="E22" s="205"/>
      <c r="F22" s="205"/>
      <c r="G22" s="197"/>
    </row>
    <row r="23" spans="1:7" ht="15">
      <c r="A23" s="197"/>
      <c r="B23" s="204"/>
      <c r="C23" s="205"/>
      <c r="D23" s="205"/>
      <c r="E23" s="205"/>
      <c r="F23" s="205"/>
      <c r="G23" s="197"/>
    </row>
    <row r="24" spans="1:7" ht="15">
      <c r="A24" s="197"/>
      <c r="B24" s="204"/>
      <c r="C24" s="205"/>
      <c r="D24" s="205"/>
      <c r="E24" s="205"/>
      <c r="F24" s="205"/>
      <c r="G24" s="197"/>
    </row>
    <row r="25" spans="1:7" ht="15">
      <c r="A25" s="197"/>
      <c r="B25" s="204"/>
      <c r="C25" s="205"/>
      <c r="D25" s="205"/>
      <c r="E25" s="205"/>
      <c r="F25" s="205"/>
      <c r="G25" s="197"/>
    </row>
    <row r="26" spans="1:7" ht="15">
      <c r="A26" s="197"/>
      <c r="B26" s="204"/>
      <c r="C26" s="205"/>
      <c r="D26" s="205"/>
      <c r="E26" s="205"/>
      <c r="F26" s="205"/>
      <c r="G26" s="197"/>
    </row>
    <row r="27" spans="1:7" ht="15">
      <c r="A27" s="198"/>
      <c r="B27" s="204"/>
      <c r="C27" s="205"/>
      <c r="D27" s="205"/>
      <c r="E27" s="205"/>
      <c r="F27" s="205"/>
      <c r="G27" s="198"/>
    </row>
    <row r="28" spans="1:7" ht="15">
      <c r="A28" s="197"/>
      <c r="B28" s="204"/>
      <c r="C28" s="205"/>
      <c r="D28" s="205"/>
      <c r="E28" s="205"/>
      <c r="F28" s="205"/>
      <c r="G28" s="197"/>
    </row>
    <row r="29" spans="1:7" ht="15">
      <c r="A29" s="197"/>
      <c r="B29" s="204"/>
      <c r="C29" s="205"/>
      <c r="D29" s="205"/>
      <c r="E29" s="205"/>
      <c r="F29" s="205"/>
      <c r="G29" s="197"/>
    </row>
    <row r="30" spans="1:7" ht="15">
      <c r="A30" s="197"/>
      <c r="B30" s="204"/>
      <c r="C30" s="205"/>
      <c r="D30" s="205"/>
      <c r="E30" s="205"/>
      <c r="F30" s="205"/>
      <c r="G30" s="197"/>
    </row>
    <row r="31" spans="1:7" ht="15">
      <c r="A31" s="197"/>
      <c r="B31" s="204"/>
      <c r="C31" s="205"/>
      <c r="D31" s="205"/>
      <c r="E31" s="205"/>
      <c r="F31" s="205"/>
      <c r="G31" s="197"/>
    </row>
    <row r="32" spans="1:7" ht="15">
      <c r="A32" s="197"/>
      <c r="B32" s="204"/>
      <c r="C32" s="205"/>
      <c r="D32" s="205"/>
      <c r="E32" s="205"/>
      <c r="F32" s="205"/>
      <c r="G32" s="197"/>
    </row>
    <row r="33" spans="1:7" ht="15">
      <c r="A33" s="197"/>
      <c r="B33" s="204"/>
      <c r="C33" s="205"/>
      <c r="D33" s="205"/>
      <c r="E33" s="205"/>
      <c r="F33" s="205"/>
      <c r="G33" s="197"/>
    </row>
    <row r="34" spans="1:7" ht="15">
      <c r="A34" s="197"/>
      <c r="B34" s="204"/>
      <c r="C34" s="205"/>
      <c r="D34" s="205"/>
      <c r="E34" s="205"/>
      <c r="F34" s="205"/>
      <c r="G34" s="197"/>
    </row>
    <row r="35" spans="1:7" ht="15">
      <c r="A35" s="197"/>
      <c r="B35" s="204"/>
      <c r="C35" s="205"/>
      <c r="D35" s="205"/>
      <c r="E35" s="205"/>
      <c r="F35" s="205"/>
      <c r="G35" s="197"/>
    </row>
    <row r="36" spans="1:7" ht="15">
      <c r="A36" s="197"/>
      <c r="B36" s="204"/>
      <c r="C36" s="205"/>
      <c r="D36" s="205"/>
      <c r="E36" s="205"/>
      <c r="F36" s="205"/>
      <c r="G36" s="197"/>
    </row>
    <row r="37" spans="1:7" ht="15">
      <c r="A37" s="197"/>
      <c r="B37" s="204"/>
      <c r="C37" s="205"/>
      <c r="D37" s="205"/>
      <c r="E37" s="205"/>
      <c r="F37" s="205"/>
      <c r="G37" s="197"/>
    </row>
    <row r="38" spans="1:7" ht="15">
      <c r="A38" s="197"/>
      <c r="B38" s="204"/>
      <c r="C38" s="205"/>
      <c r="D38" s="205"/>
      <c r="E38" s="205"/>
      <c r="F38" s="205"/>
      <c r="G38" s="197"/>
    </row>
    <row r="39" spans="1:7" ht="15">
      <c r="A39" s="197"/>
      <c r="B39" s="204"/>
      <c r="C39" s="205"/>
      <c r="D39" s="205"/>
      <c r="E39" s="205"/>
      <c r="F39" s="205"/>
      <c r="G39" s="197"/>
    </row>
    <row r="40" spans="1:7" ht="15">
      <c r="A40" s="197"/>
      <c r="B40" s="204"/>
      <c r="C40" s="205"/>
      <c r="D40" s="205"/>
      <c r="E40" s="205"/>
      <c r="F40" s="205"/>
      <c r="G40" s="197"/>
    </row>
    <row r="41" spans="1:7" ht="15">
      <c r="A41" s="197"/>
      <c r="B41" s="204"/>
      <c r="C41" s="205"/>
      <c r="D41" s="205"/>
      <c r="E41" s="205"/>
      <c r="F41" s="205"/>
      <c r="G41" s="197"/>
    </row>
    <row r="42" spans="1:7" ht="15">
      <c r="A42" s="197"/>
      <c r="B42" s="204"/>
      <c r="C42" s="205"/>
      <c r="D42" s="205"/>
      <c r="E42" s="205"/>
      <c r="F42" s="205"/>
      <c r="G42" s="197"/>
    </row>
    <row r="43" spans="1:7" ht="15">
      <c r="A43" s="197"/>
      <c r="B43" s="204"/>
      <c r="C43" s="205"/>
      <c r="D43" s="205"/>
      <c r="E43" s="205"/>
      <c r="F43" s="205"/>
      <c r="G43" s="197"/>
    </row>
    <row r="44" spans="1:7" ht="15">
      <c r="A44" s="197"/>
      <c r="B44" s="204"/>
      <c r="C44" s="205"/>
      <c r="D44" s="205"/>
      <c r="E44" s="205"/>
      <c r="F44" s="205"/>
      <c r="G44" s="197"/>
    </row>
    <row r="45" spans="1:7" ht="15">
      <c r="A45" s="197"/>
      <c r="B45" s="204"/>
      <c r="C45" s="205"/>
      <c r="D45" s="205"/>
      <c r="E45" s="205"/>
      <c r="F45" s="205"/>
      <c r="G45" s="197"/>
    </row>
    <row r="46" spans="1:7" ht="15">
      <c r="A46" s="197"/>
      <c r="B46" s="204"/>
      <c r="C46" s="205"/>
      <c r="D46" s="205"/>
      <c r="E46" s="205"/>
      <c r="F46" s="205"/>
      <c r="G46" s="197"/>
    </row>
    <row r="47" spans="1:7" ht="15">
      <c r="A47" s="197"/>
      <c r="B47" s="204"/>
      <c r="C47" s="205"/>
      <c r="D47" s="205"/>
      <c r="E47" s="205"/>
      <c r="F47" s="205"/>
      <c r="G47" s="197"/>
    </row>
    <row r="48" spans="1:7" ht="15">
      <c r="A48" s="197"/>
      <c r="B48" s="204"/>
      <c r="C48" s="205"/>
      <c r="D48" s="205"/>
      <c r="E48" s="205"/>
      <c r="F48" s="205"/>
      <c r="G48" s="197"/>
    </row>
    <row r="49" spans="1:7" ht="15">
      <c r="A49" s="197"/>
      <c r="B49" s="204"/>
      <c r="C49" s="205"/>
      <c r="D49" s="205"/>
      <c r="E49" s="205"/>
      <c r="F49" s="205"/>
      <c r="G49" s="197"/>
    </row>
    <row r="50" spans="1:7" ht="15">
      <c r="A50" s="197"/>
      <c r="B50" s="204"/>
      <c r="C50" s="205"/>
      <c r="D50" s="205"/>
      <c r="E50" s="205"/>
      <c r="F50" s="205"/>
      <c r="G50" s="197"/>
    </row>
    <row r="51" spans="1:7" ht="15">
      <c r="A51" s="197"/>
      <c r="B51" s="207"/>
      <c r="C51" s="197"/>
      <c r="D51" s="197"/>
      <c r="E51" s="197"/>
      <c r="F51" s="197"/>
      <c r="G51" s="197"/>
    </row>
  </sheetData>
  <sheetProtection selectLockedCells="1" selectUnlockedCells="1"/>
  <mergeCells count="1">
    <mergeCell ref="B1:F2"/>
  </mergeCells>
  <printOptions horizontalCentered="1"/>
  <pageMargins left="0.3798611111111111" right="0.30972222222222223" top="0.4097222222222222" bottom="0.470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showGridLines="0" showZeros="0"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.1484375" style="195" customWidth="1"/>
    <col min="2" max="2" width="15.00390625" style="195" customWidth="1"/>
    <col min="3" max="3" width="4.8515625" style="196" customWidth="1"/>
    <col min="4" max="4" width="31.140625" style="195" customWidth="1"/>
    <col min="5" max="5" width="20.421875" style="195" customWidth="1"/>
    <col min="6" max="6" width="8.28125" style="195" customWidth="1"/>
    <col min="7" max="7" width="16.140625" style="195" customWidth="1"/>
    <col min="8" max="8" width="1.28515625" style="195" customWidth="1"/>
    <col min="9" max="16384" width="9.140625" style="195" customWidth="1"/>
  </cols>
  <sheetData>
    <row r="1" spans="1:18" ht="12.75" customHeight="1">
      <c r="A1" s="197"/>
      <c r="B1" s="268" t="str">
        <f>CONCATENATE('Team Declaration'!A1," - ",'Team Declaration'!H1," - ",TEXT('Team Declaration'!O1,"d mmm yyyy"))</f>
        <v>Sussex Vets League - Eastbourne - 25.4.18</v>
      </c>
      <c r="C1" s="268"/>
      <c r="D1" s="268"/>
      <c r="E1" s="268"/>
      <c r="F1" s="268"/>
      <c r="G1" s="268"/>
      <c r="H1" s="198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3.5" customHeight="1">
      <c r="A2" s="197"/>
      <c r="B2" s="268"/>
      <c r="C2" s="268"/>
      <c r="D2" s="268"/>
      <c r="E2" s="268"/>
      <c r="F2" s="268"/>
      <c r="G2" s="268"/>
      <c r="H2" s="198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8" ht="15.75">
      <c r="A3" s="197"/>
      <c r="B3" s="126" t="s">
        <v>26</v>
      </c>
      <c r="C3" s="207"/>
      <c r="D3" s="197"/>
      <c r="E3" s="197"/>
      <c r="F3" s="197"/>
      <c r="G3" s="197"/>
      <c r="H3" s="197"/>
    </row>
    <row r="4" spans="1:8" s="203" customFormat="1" ht="63">
      <c r="A4" s="198"/>
      <c r="B4" s="201" t="s">
        <v>228</v>
      </c>
      <c r="C4" s="200" t="s">
        <v>202</v>
      </c>
      <c r="D4" s="201" t="s">
        <v>203</v>
      </c>
      <c r="E4" s="201" t="s">
        <v>204</v>
      </c>
      <c r="F4" s="200" t="s">
        <v>205</v>
      </c>
      <c r="G4" s="201" t="s">
        <v>229</v>
      </c>
      <c r="H4" s="198"/>
    </row>
    <row r="5" spans="1:8" ht="15">
      <c r="A5" s="197"/>
      <c r="B5" s="195" t="s">
        <v>111</v>
      </c>
      <c r="C5" s="196">
        <v>67</v>
      </c>
      <c r="D5" s="197" t="str">
        <f>IF($C5=0,"",LOOKUP($C5,'Non-Scorers'!$B$4:$B$98,'Non-Scorers'!$C$4:$C$98))</f>
        <v>Oliver Hopkins</v>
      </c>
      <c r="E5" s="197" t="str">
        <f>IF($C5=0,"",LOOKUP($C5,'Non-Scorers'!$B$4:$B$98,'Non-Scorers'!$D$4:$D$98))</f>
        <v>Lewes</v>
      </c>
      <c r="F5" s="197" t="str">
        <f>IF($C5=0,"",LOOKUP($C5,'Non-Scorers'!$B$4:$B$98,'Non-Scorers'!$E$4:$E$98))</f>
        <v>U20</v>
      </c>
      <c r="G5" s="208" t="s">
        <v>230</v>
      </c>
      <c r="H5" s="197"/>
    </row>
    <row r="6" spans="1:8" ht="15">
      <c r="A6" s="197"/>
      <c r="C6" s="196">
        <v>68</v>
      </c>
      <c r="D6" s="197" t="str">
        <f>IF($C6=0,"",LOOKUP($C6,'Non-Scorers'!$B$4:$B$98,'Non-Scorers'!$C$4:$C$98))</f>
        <v>Lewis Burr</v>
      </c>
      <c r="E6" s="197" t="str">
        <f>IF($C6=0,"",LOOKUP($C6,'Non-Scorers'!$B$4:$B$98,'Non-Scorers'!$D$4:$D$98))</f>
        <v>Tonbridge</v>
      </c>
      <c r="F6" s="197" t="str">
        <f>IF($C6=0,"",LOOKUP($C6,'Non-Scorers'!$B$4:$B$98,'Non-Scorers'!$E$4:$E$98))</f>
        <v>U11</v>
      </c>
      <c r="G6" s="208" t="s">
        <v>231</v>
      </c>
      <c r="H6" s="197"/>
    </row>
    <row r="7" spans="1:8" ht="15">
      <c r="A7" s="197"/>
      <c r="B7" s="195" t="s">
        <v>38</v>
      </c>
      <c r="C7" s="196">
        <v>72</v>
      </c>
      <c r="D7" s="197" t="str">
        <f>IF($C7=0,"",LOOKUP($C7,'Non-Scorers'!$B$4:$B$98,'Non-Scorers'!$C$4:$C$98))</f>
        <v>Pat Apantaku</v>
      </c>
      <c r="E7" s="197" t="str">
        <f>IF($C7=0,"",LOOKUP($C7,'Non-Scorers'!$B$4:$B$98,'Non-Scorers'!$D$4:$D$98))</f>
        <v>Blackheath</v>
      </c>
      <c r="F7" s="197" t="str">
        <f>IF($C7=0,"",LOOKUP($C7,'Non-Scorers'!$B$4:$B$98,'Non-Scorers'!$E$4:$E$98))</f>
        <v>V35</v>
      </c>
      <c r="G7" s="195">
        <v>12.76</v>
      </c>
      <c r="H7" s="197"/>
    </row>
    <row r="8" spans="1:8" ht="15">
      <c r="A8" s="197"/>
      <c r="D8" s="197">
        <f>IF($C8=0,"",LOOKUP($C8,'Non-Scorers'!$B$4:$B$98,'Non-Scorers'!$C$4:$C$98))</f>
      </c>
      <c r="E8" s="197"/>
      <c r="F8" s="197">
        <f>IF($C8=0,"",LOOKUP($C8,'Non-Scorers'!$B$4:$B$98,'Non-Scorers'!$E$4:$E$98))</f>
      </c>
      <c r="H8" s="197"/>
    </row>
    <row r="9" spans="1:8" ht="15">
      <c r="A9" s="197"/>
      <c r="B9" s="195" t="s">
        <v>232</v>
      </c>
      <c r="C9" s="196">
        <v>64</v>
      </c>
      <c r="D9" s="197" t="str">
        <f>IF($C9=0,"",LOOKUP($C9,'Non-Scorers'!$B$4:$B$98,'Non-Scorers'!$C$4:$C$98))</f>
        <v>Teo van Well</v>
      </c>
      <c r="E9" s="197" t="str">
        <f>IF($C9=0,"",LOOKUP($C9,'Non-Scorers'!$B$4:$B$98,'Non-Scorers'!$D$4:$D$98))</f>
        <v>Arena 80</v>
      </c>
      <c r="F9" s="197" t="s">
        <v>208</v>
      </c>
      <c r="G9" s="208" t="s">
        <v>233</v>
      </c>
      <c r="H9" s="197"/>
    </row>
    <row r="10" spans="1:8" ht="15">
      <c r="A10" s="197"/>
      <c r="C10" s="196">
        <v>65</v>
      </c>
      <c r="D10" s="197" t="s">
        <v>66</v>
      </c>
      <c r="E10" s="197" t="str">
        <f>IF($C10=0,"",LOOKUP($C10,'Non-Scorers'!$B$4:$B$98,'Non-Scorers'!$D$4:$D$98))</f>
        <v>Arena 80</v>
      </c>
      <c r="F10" s="197" t="s">
        <v>208</v>
      </c>
      <c r="G10" s="208" t="s">
        <v>234</v>
      </c>
      <c r="H10" s="197"/>
    </row>
    <row r="11" spans="1:8" ht="15">
      <c r="A11" s="197"/>
      <c r="C11" s="196">
        <v>66</v>
      </c>
      <c r="D11" s="197" t="str">
        <f>IF($C11=0,"",LOOKUP($C11,'Non-Scorers'!$B$4:$B$98,'Non-Scorers'!$C$4:$C$98))</f>
        <v>Tristan Sharp</v>
      </c>
      <c r="E11" s="197" t="str">
        <f>IF($C11=0,"",LOOKUP($C11,'Non-Scorers'!$B$4:$B$98,'Non-Scorers'!$D$4:$D$98))</f>
        <v>Arena 80</v>
      </c>
      <c r="F11" s="197" t="str">
        <f>IF($C11=0,"",LOOKUP($C11,'Non-Scorers'!$B$4:$B$98,'Non-Scorers'!$E$4:$E$98))</f>
        <v>V35</v>
      </c>
      <c r="G11" s="209" t="s">
        <v>235</v>
      </c>
      <c r="H11" s="197"/>
    </row>
    <row r="12" spans="1:8" ht="15">
      <c r="A12" s="197"/>
      <c r="B12" s="195" t="s">
        <v>236</v>
      </c>
      <c r="D12" s="197" t="s">
        <v>237</v>
      </c>
      <c r="E12" s="197">
        <f>IF($C12=0,"",LOOKUP($C12,'Non-Scorers'!$B$4:$B$98,'Non-Scorers'!$D$4:$D$98))</f>
      </c>
      <c r="F12" s="197">
        <f>IF($C12=0,"",LOOKUP($C12,'Non-Scorers'!$B$4:$B$98,'Non-Scorers'!$E$4:$E$98))</f>
      </c>
      <c r="G12" s="210"/>
      <c r="H12" s="197"/>
    </row>
    <row r="13" spans="1:8" ht="15">
      <c r="A13" s="197"/>
      <c r="D13" s="211" t="s">
        <v>51</v>
      </c>
      <c r="E13" s="197">
        <f>IF($C13=0,"",LOOKUP($C13,'Non-Scorers'!$B$4:$B$98,'Non-Scorers'!$D$4:$D$98))</f>
      </c>
      <c r="F13" s="197">
        <f>IF($C13=0,"",LOOKUP($C13,'Non-Scorers'!$B$4:$B$98,'Non-Scorers'!$E$4:$E$98))</f>
      </c>
      <c r="G13" s="195">
        <v>67.4</v>
      </c>
      <c r="H13" s="197"/>
    </row>
    <row r="14" spans="1:8" ht="15">
      <c r="A14" s="197"/>
      <c r="D14" s="211" t="s">
        <v>238</v>
      </c>
      <c r="E14" s="197">
        <f>IF($C14=0,"",LOOKUP($C14,'Non-Scorers'!$B$4:$B$98,'Non-Scorers'!$D$4:$D$98))</f>
      </c>
      <c r="F14" s="197">
        <f>IF($C14=0,"",LOOKUP($C14,'Non-Scorers'!$B$4:$B$98,'Non-Scorers'!$E$4:$E$98))</f>
      </c>
      <c r="H14" s="197"/>
    </row>
    <row r="15" spans="1:8" ht="15">
      <c r="A15" s="197"/>
      <c r="D15" s="211" t="s">
        <v>40</v>
      </c>
      <c r="E15" s="197">
        <f>IF($C15=0,"",LOOKUP($C15,'Non-Scorers'!$B$4:$B$98,'Non-Scorers'!$D$4:$D$98))</f>
      </c>
      <c r="F15" s="197">
        <f>IF($C15=0,"",LOOKUP($C15,'Non-Scorers'!$B$4:$B$98,'Non-Scorers'!$E$4:$E$98))</f>
      </c>
      <c r="H15" s="197"/>
    </row>
    <row r="16" spans="1:8" ht="15">
      <c r="A16" s="197"/>
      <c r="D16" s="211" t="s">
        <v>210</v>
      </c>
      <c r="E16" s="197">
        <f>IF($C16=0,"",LOOKUP($C16,'Non-Scorers'!$B$4:$B$98,'Non-Scorers'!$D$4:$D$98))</f>
      </c>
      <c r="F16" s="197">
        <f>IF($C16=0,"",LOOKUP($C16,'Non-Scorers'!$B$4:$B$98,'Non-Scorers'!$E$4:$E$98))</f>
      </c>
      <c r="H16" s="197"/>
    </row>
    <row r="17" spans="1:8" ht="15">
      <c r="A17" s="197"/>
      <c r="D17" s="197">
        <f>IF($C17=0,"",LOOKUP($C17,'Non-Scorers'!$B$4:$B$98,'Non-Scorers'!$C$4:$C$98))</f>
      </c>
      <c r="E17" s="197">
        <f>IF($C17=0,"",LOOKUP($C17,'Non-Scorers'!$B$4:$B$98,'Non-Scorers'!$D$4:$D$98))</f>
      </c>
      <c r="F17" s="197">
        <f>IF($C17=0,"",LOOKUP($C17,'Non-Scorers'!$B$4:$B$98,'Non-Scorers'!$E$4:$E$98))</f>
      </c>
      <c r="H17" s="197"/>
    </row>
    <row r="18" spans="1:8" ht="15">
      <c r="A18" s="197"/>
      <c r="D18" s="197">
        <f>IF($C18=0,"",LOOKUP($C18,'Non-Scorers'!$B$4:$B$98,'Non-Scorers'!$C$4:$C$98))</f>
      </c>
      <c r="E18" s="197">
        <f>IF($C18=0,"",LOOKUP($C18,'Non-Scorers'!$B$4:$B$98,'Non-Scorers'!$D$4:$D$98))</f>
      </c>
      <c r="F18" s="197">
        <f>IF($C18=0,"",LOOKUP($C18,'Non-Scorers'!$B$4:$B$98,'Non-Scorers'!$E$4:$E$98))</f>
      </c>
      <c r="H18" s="197"/>
    </row>
    <row r="19" spans="1:8" ht="15">
      <c r="A19" s="197"/>
      <c r="D19" s="197">
        <f>IF($C19=0,"",LOOKUP($C19,'Non-Scorers'!$B$4:$B$98,'Non-Scorers'!$C$4:$C$98))</f>
      </c>
      <c r="E19" s="197">
        <f>IF($C19=0,"",LOOKUP($C19,'Non-Scorers'!$B$4:$B$98,'Non-Scorers'!$D$4:$D$98))</f>
      </c>
      <c r="F19" s="197">
        <f>IF($C19=0,"",LOOKUP($C19,'Non-Scorers'!$B$4:$B$98,'Non-Scorers'!$E$4:$E$98))</f>
      </c>
      <c r="H19" s="197"/>
    </row>
    <row r="20" spans="1:8" ht="15">
      <c r="A20" s="197"/>
      <c r="D20" s="197">
        <f>IF($C20=0,"",LOOKUP($C20,'Non-Scorers'!$B$4:$B$98,'Non-Scorers'!$C$4:$C$98))</f>
      </c>
      <c r="E20" s="197">
        <f>IF($C20=0,"",LOOKUP($C20,'Non-Scorers'!$B$4:$B$98,'Non-Scorers'!$D$4:$D$98))</f>
      </c>
      <c r="F20" s="197">
        <f>IF($C20=0,"",LOOKUP($C20,'Non-Scorers'!$B$4:$B$98,'Non-Scorers'!$E$4:$E$98))</f>
      </c>
      <c r="H20" s="197"/>
    </row>
    <row r="21" spans="1:8" ht="15">
      <c r="A21" s="197"/>
      <c r="D21" s="197">
        <f>IF($C21=0,"",LOOKUP($C21,'Non-Scorers'!$B$4:$B$98,'Non-Scorers'!$C$4:$C$98))</f>
      </c>
      <c r="E21" s="197">
        <f>IF($C21=0,"",LOOKUP($C21,'Non-Scorers'!$B$4:$B$98,'Non-Scorers'!$D$4:$D$98))</f>
      </c>
      <c r="F21" s="197">
        <f>IF($C21=0,"",LOOKUP($C21,'Non-Scorers'!$B$4:$B$98,'Non-Scorers'!$E$4:$E$98))</f>
      </c>
      <c r="H21" s="197"/>
    </row>
    <row r="22" spans="1:8" ht="15">
      <c r="A22" s="197"/>
      <c r="D22" s="197">
        <f>IF($C22=0,"",LOOKUP($C22,'Non-Scorers'!$B$4:$B$98,'Non-Scorers'!$C$4:$C$98))</f>
      </c>
      <c r="E22" s="197">
        <f>IF($C22=0,"",LOOKUP($C22,'Non-Scorers'!$B$4:$B$98,'Non-Scorers'!$D$4:$D$98))</f>
      </c>
      <c r="F22" s="197">
        <f>IF($C22=0,"",LOOKUP($C22,'Non-Scorers'!$B$4:$B$98,'Non-Scorers'!$E$4:$E$98))</f>
      </c>
      <c r="H22" s="197"/>
    </row>
    <row r="23" spans="1:8" ht="15">
      <c r="A23" s="197"/>
      <c r="D23" s="197">
        <f>IF($C23=0,"",LOOKUP($C23,'Non-Scorers'!$B$4:$B$98,'Non-Scorers'!$C$4:$C$98))</f>
      </c>
      <c r="E23" s="197">
        <f>IF($C23=0,"",LOOKUP($C23,'Non-Scorers'!$B$4:$B$98,'Non-Scorers'!$D$4:$D$98))</f>
      </c>
      <c r="F23" s="197">
        <f>IF($C23=0,"",LOOKUP($C23,'Non-Scorers'!$B$4:$B$98,'Non-Scorers'!$E$4:$E$98))</f>
      </c>
      <c r="H23" s="197"/>
    </row>
    <row r="24" spans="1:8" ht="15">
      <c r="A24" s="197"/>
      <c r="D24" s="197">
        <f>IF($C24=0,"",LOOKUP($C24,'Non-Scorers'!$B$4:$B$98,'Non-Scorers'!$C$4:$C$98))</f>
      </c>
      <c r="E24" s="197">
        <f>IF($C24=0,"",LOOKUP($C24,'Non-Scorers'!$B$4:$B$98,'Non-Scorers'!$D$4:$D$98))</f>
      </c>
      <c r="F24" s="197">
        <f>IF($C24=0,"",LOOKUP($C24,'Non-Scorers'!$B$4:$B$98,'Non-Scorers'!$E$4:$E$98))</f>
      </c>
      <c r="H24" s="197"/>
    </row>
    <row r="25" spans="1:8" ht="15">
      <c r="A25" s="197"/>
      <c r="D25" s="197">
        <f>IF($C25=0,"",LOOKUP($C25,'Non-Scorers'!$B$4:$B$98,'Non-Scorers'!$C$4:$C$98))</f>
      </c>
      <c r="E25" s="197">
        <f>IF($C25=0,"",LOOKUP($C25,'Non-Scorers'!$B$4:$B$98,'Non-Scorers'!$D$4:$D$98))</f>
      </c>
      <c r="F25" s="197">
        <f>IF($C25=0,"",LOOKUP($C25,'Non-Scorers'!$B$4:$B$98,'Non-Scorers'!$E$4:$E$98))</f>
      </c>
      <c r="H25" s="197"/>
    </row>
    <row r="26" spans="1:8" ht="15">
      <c r="A26" s="197"/>
      <c r="D26" s="197">
        <f>IF($C26=0,"",LOOKUP($C26,'Non-Scorers'!$B$4:$B$98,'Non-Scorers'!$C$4:$C$98))</f>
      </c>
      <c r="E26" s="197">
        <f>IF($C26=0,"",LOOKUP($C26,'Non-Scorers'!$B$4:$B$98,'Non-Scorers'!$D$4:$D$98))</f>
      </c>
      <c r="F26" s="197">
        <f>IF($C26=0,"",LOOKUP($C26,'Non-Scorers'!$B$4:$B$98,'Non-Scorers'!$E$4:$E$98))</f>
      </c>
      <c r="H26" s="197"/>
    </row>
    <row r="27" spans="1:8" ht="15.75">
      <c r="A27" s="197"/>
      <c r="B27" s="126" t="s">
        <v>83</v>
      </c>
      <c r="C27" s="207"/>
      <c r="D27" s="197"/>
      <c r="E27" s="197"/>
      <c r="F27" s="197"/>
      <c r="G27" s="197"/>
      <c r="H27" s="197"/>
    </row>
    <row r="28" spans="1:8" s="203" customFormat="1" ht="63">
      <c r="A28" s="198"/>
      <c r="B28" s="201" t="s">
        <v>228</v>
      </c>
      <c r="C28" s="200" t="s">
        <v>202</v>
      </c>
      <c r="D28" s="201" t="s">
        <v>203</v>
      </c>
      <c r="E28" s="201" t="s">
        <v>204</v>
      </c>
      <c r="F28" s="200" t="s">
        <v>205</v>
      </c>
      <c r="G28" s="201" t="s">
        <v>229</v>
      </c>
      <c r="H28" s="198"/>
    </row>
    <row r="29" spans="1:8" ht="15">
      <c r="A29" s="197"/>
      <c r="D29" s="197">
        <f>IF($C29=0,"",LOOKUP($C29,'Non-Scorers'!$B$4:$B$98,'Non-Scorers'!$C$4:$C$98))</f>
      </c>
      <c r="E29" s="197">
        <f>IF($C29=0,"",LOOKUP($C29,'Non-Scorers'!$B$4:$B$98,'Non-Scorers'!$D$4:$D$98))</f>
      </c>
      <c r="F29" s="197">
        <f>IF($C29=0,"",LOOKUP($C29,'Non-Scorers'!$B$4:$B$98,'Non-Scorers'!$E$4:$E$98))</f>
      </c>
      <c r="H29" s="197"/>
    </row>
    <row r="30" spans="1:8" ht="15">
      <c r="A30" s="197"/>
      <c r="D30" s="197">
        <f>IF($C30=0,"",LOOKUP($C30,'Non-Scorers'!$B$4:$B$98,'Non-Scorers'!$C$4:$C$98))</f>
      </c>
      <c r="E30" s="197">
        <f>IF($C30=0,"",LOOKUP($C30,'Non-Scorers'!$B$4:$B$98,'Non-Scorers'!$D$4:$D$98))</f>
      </c>
      <c r="F30" s="197">
        <f>IF($C30=0,"",LOOKUP($C30,'Non-Scorers'!$B$4:$B$98,'Non-Scorers'!$E$4:$E$98))</f>
      </c>
      <c r="H30" s="197"/>
    </row>
    <row r="31" spans="1:8" ht="15">
      <c r="A31" s="197"/>
      <c r="D31" s="197">
        <f>IF($C31=0,"",LOOKUP($C31,'Non-Scorers'!$B$4:$B$98,'Non-Scorers'!$C$4:$C$98))</f>
      </c>
      <c r="E31" s="197">
        <f>IF($C31=0,"",LOOKUP($C31,'Non-Scorers'!$B$4:$B$98,'Non-Scorers'!$D$4:$D$98))</f>
      </c>
      <c r="F31" s="197">
        <f>IF($C31=0,"",LOOKUP($C31,'Non-Scorers'!$B$4:$B$98,'Non-Scorers'!$E$4:$E$98))</f>
      </c>
      <c r="H31" s="197"/>
    </row>
    <row r="32" spans="1:8" ht="15">
      <c r="A32" s="197"/>
      <c r="D32" s="197">
        <f>IF($C32=0,"",LOOKUP($C32,'Non-Scorers'!$B$4:$B$98,'Non-Scorers'!$C$4:$C$98))</f>
      </c>
      <c r="E32" s="197">
        <f>IF($C32=0,"",LOOKUP($C32,'Non-Scorers'!$B$4:$B$98,'Non-Scorers'!$D$4:$D$98))</f>
      </c>
      <c r="F32" s="197">
        <f>IF($C32=0,"",LOOKUP($C32,'Non-Scorers'!$B$4:$B$98,'Non-Scorers'!$E$4:$E$98))</f>
      </c>
      <c r="H32" s="197"/>
    </row>
    <row r="33" spans="1:8" ht="15">
      <c r="A33" s="197"/>
      <c r="D33" s="197">
        <f>IF($C33=0,"",LOOKUP($C33,'Non-Scorers'!$B$4:$B$98,'Non-Scorers'!$C$4:$C$98))</f>
      </c>
      <c r="E33" s="197">
        <f>IF($C33=0,"",LOOKUP($C33,'Non-Scorers'!$B$4:$B$98,'Non-Scorers'!$D$4:$D$98))</f>
      </c>
      <c r="F33" s="197">
        <f>IF($C33=0,"",LOOKUP($C33,'Non-Scorers'!$B$4:$B$98,'Non-Scorers'!$E$4:$E$98))</f>
      </c>
      <c r="H33" s="197"/>
    </row>
    <row r="34" spans="1:8" ht="15">
      <c r="A34" s="197"/>
      <c r="D34" s="197">
        <f>IF($C34=0,"",LOOKUP($C34,'Non-Scorers'!$B$4:$B$98,'Non-Scorers'!$C$4:$C$98))</f>
      </c>
      <c r="E34" s="197">
        <f>IF($C34=0,"",LOOKUP($C34,'Non-Scorers'!$B$4:$B$98,'Non-Scorers'!$D$4:$D$98))</f>
      </c>
      <c r="F34" s="197">
        <f>IF($C34=0,"",LOOKUP($C34,'Non-Scorers'!$B$4:$B$98,'Non-Scorers'!$E$4:$E$98))</f>
      </c>
      <c r="H34" s="197"/>
    </row>
    <row r="35" spans="1:8" ht="15">
      <c r="A35" s="197"/>
      <c r="D35" s="197">
        <f>IF($C35=0,"",LOOKUP($C35,'Non-Scorers'!$B$4:$B$98,'Non-Scorers'!$C$4:$C$98))</f>
      </c>
      <c r="E35" s="197">
        <f>IF($C35=0,"",LOOKUP($C35,'Non-Scorers'!$B$4:$B$98,'Non-Scorers'!$D$4:$D$98))</f>
      </c>
      <c r="F35" s="197">
        <f>IF($C35=0,"",LOOKUP($C35,'Non-Scorers'!$B$4:$B$98,'Non-Scorers'!$E$4:$E$98))</f>
      </c>
      <c r="H35" s="197"/>
    </row>
    <row r="36" spans="1:8" ht="15">
      <c r="A36" s="197"/>
      <c r="D36" s="197">
        <f>IF($C36=0,"",LOOKUP($C36,'Non-Scorers'!$B$4:$B$98,'Non-Scorers'!$C$4:$C$98))</f>
      </c>
      <c r="E36" s="197">
        <f>IF($C36=0,"",LOOKUP($C36,'Non-Scorers'!$B$4:$B$98,'Non-Scorers'!$D$4:$D$98))</f>
      </c>
      <c r="F36" s="197">
        <f>IF($C36=0,"",LOOKUP($C36,'Non-Scorers'!$B$4:$B$98,'Non-Scorers'!$E$4:$E$98))</f>
      </c>
      <c r="H36" s="197"/>
    </row>
    <row r="37" spans="1:8" ht="15">
      <c r="A37" s="197"/>
      <c r="D37" s="197">
        <f>IF($C37=0,"",LOOKUP($C37,'Non-Scorers'!$B$4:$B$98,'Non-Scorers'!$C$4:$C$98))</f>
      </c>
      <c r="E37" s="197">
        <f>IF($C37=0,"",LOOKUP($C37,'Non-Scorers'!$B$4:$B$98,'Non-Scorers'!$D$4:$D$98))</f>
      </c>
      <c r="F37" s="197">
        <f>IF($C37=0,"",LOOKUP($C37,'Non-Scorers'!$B$4:$B$98,'Non-Scorers'!$E$4:$E$98))</f>
      </c>
      <c r="H37" s="197"/>
    </row>
    <row r="38" spans="1:8" ht="15">
      <c r="A38" s="197"/>
      <c r="D38" s="197">
        <f>IF($C38=0,"",LOOKUP($C38,'Non-Scorers'!$B$4:$B$98,'Non-Scorers'!$C$4:$C$98))</f>
      </c>
      <c r="E38" s="197">
        <f>IF($C38=0,"",LOOKUP($C38,'Non-Scorers'!$B$4:$B$98,'Non-Scorers'!$D$4:$D$98))</f>
      </c>
      <c r="F38" s="197">
        <f>IF($C38=0,"",LOOKUP($C38,'Non-Scorers'!$B$4:$B$98,'Non-Scorers'!$E$4:$E$98))</f>
      </c>
      <c r="H38" s="197"/>
    </row>
    <row r="39" spans="1:8" ht="15">
      <c r="A39" s="197"/>
      <c r="D39" s="197">
        <f>IF($C39=0,"",LOOKUP($C39,'Non-Scorers'!$B$4:$B$98,'Non-Scorers'!$C$4:$C$98))</f>
      </c>
      <c r="E39" s="197">
        <f>IF($C39=0,"",LOOKUP($C39,'Non-Scorers'!$B$4:$B$98,'Non-Scorers'!$D$4:$D$98))</f>
      </c>
      <c r="F39" s="197">
        <f>IF($C39=0,"",LOOKUP($C39,'Non-Scorers'!$B$4:$B$98,'Non-Scorers'!$E$4:$E$98))</f>
      </c>
      <c r="H39" s="197"/>
    </row>
    <row r="40" spans="1:8" ht="15">
      <c r="A40" s="197"/>
      <c r="D40" s="197">
        <f>IF($C40=0,"",LOOKUP($C40,'Non-Scorers'!$B$4:$B$98,'Non-Scorers'!$C$4:$C$98))</f>
      </c>
      <c r="E40" s="197">
        <f>IF($C40=0,"",LOOKUP($C40,'Non-Scorers'!$B$4:$B$98,'Non-Scorers'!$D$4:$D$98))</f>
      </c>
      <c r="F40" s="197">
        <f>IF($C40=0,"",LOOKUP($C40,'Non-Scorers'!$B$4:$B$98,'Non-Scorers'!$E$4:$E$98))</f>
      </c>
      <c r="H40" s="197"/>
    </row>
    <row r="41" spans="1:8" ht="15">
      <c r="A41" s="197"/>
      <c r="D41" s="197">
        <f>IF($C41=0,"",LOOKUP($C41,'Non-Scorers'!$B$4:$B$98,'Non-Scorers'!$C$4:$C$98))</f>
      </c>
      <c r="E41" s="197">
        <f>IF($C41=0,"",LOOKUP($C41,'Non-Scorers'!$B$4:$B$98,'Non-Scorers'!$D$4:$D$98))</f>
      </c>
      <c r="F41" s="197">
        <f>IF($C41=0,"",LOOKUP($C41,'Non-Scorers'!$B$4:$B$98,'Non-Scorers'!$E$4:$E$98))</f>
      </c>
      <c r="H41" s="197"/>
    </row>
    <row r="42" spans="1:8" ht="15">
      <c r="A42" s="197"/>
      <c r="D42" s="197">
        <f>IF($C42=0,"",LOOKUP($C42,'Non-Scorers'!$B$4:$B$98,'Non-Scorers'!$C$4:$C$98))</f>
      </c>
      <c r="E42" s="197">
        <f>IF($C42=0,"",LOOKUP($C42,'Non-Scorers'!$B$4:$B$98,'Non-Scorers'!$D$4:$D$98))</f>
      </c>
      <c r="F42" s="197">
        <f>IF($C42=0,"",LOOKUP($C42,'Non-Scorers'!$B$4:$B$98,'Non-Scorers'!$E$4:$E$98))</f>
      </c>
      <c r="H42" s="197"/>
    </row>
    <row r="43" spans="1:8" ht="15">
      <c r="A43" s="197"/>
      <c r="D43" s="197">
        <f>IF($C43=0,"",LOOKUP($C43,'Non-Scorers'!$B$4:$B$98,'Non-Scorers'!$C$4:$C$98))</f>
      </c>
      <c r="E43" s="197">
        <f>IF($C43=0,"",LOOKUP($C43,'Non-Scorers'!$B$4:$B$98,'Non-Scorers'!$D$4:$D$98))</f>
      </c>
      <c r="F43" s="197">
        <f>IF($C43=0,"",LOOKUP($C43,'Non-Scorers'!$B$4:$B$98,'Non-Scorers'!$E$4:$E$98))</f>
      </c>
      <c r="H43" s="197"/>
    </row>
    <row r="44" spans="1:8" ht="15">
      <c r="A44" s="197"/>
      <c r="D44" s="197">
        <f>IF($C44=0,"",LOOKUP($C44,'Non-Scorers'!$B$4:$B$98,'Non-Scorers'!$C$4:$C$98))</f>
      </c>
      <c r="E44" s="197">
        <f>IF($C44=0,"",LOOKUP($C44,'Non-Scorers'!$B$4:$B$98,'Non-Scorers'!$D$4:$D$98))</f>
      </c>
      <c r="F44" s="197">
        <f>IF($C44=0,"",LOOKUP($C44,'Non-Scorers'!$B$4:$B$98,'Non-Scorers'!$E$4:$E$98))</f>
      </c>
      <c r="H44" s="197"/>
    </row>
    <row r="45" spans="1:8" ht="15">
      <c r="A45" s="197"/>
      <c r="D45" s="197">
        <f>IF($C45=0,"",LOOKUP($C45,'Non-Scorers'!$B$4:$B$98,'Non-Scorers'!$C$4:$C$98))</f>
      </c>
      <c r="E45" s="197">
        <f>IF($C45=0,"",LOOKUP($C45,'Non-Scorers'!$B$4:$B$98,'Non-Scorers'!$D$4:$D$98))</f>
      </c>
      <c r="F45" s="197">
        <f>IF($C45=0,"",LOOKUP($C45,'Non-Scorers'!$B$4:$B$98,'Non-Scorers'!$E$4:$E$98))</f>
      </c>
      <c r="H45" s="197"/>
    </row>
    <row r="46" spans="1:8" ht="15">
      <c r="A46" s="197"/>
      <c r="D46" s="197">
        <f>IF($C46=0,"",LOOKUP($C46,'Non-Scorers'!$B$4:$B$98,'Non-Scorers'!$C$4:$C$98))</f>
      </c>
      <c r="E46" s="197">
        <f>IF($C46=0,"",LOOKUP($C46,'Non-Scorers'!$B$4:$B$98,'Non-Scorers'!$D$4:$D$98))</f>
      </c>
      <c r="F46" s="197">
        <f>IF($C46=0,"",LOOKUP($C46,'Non-Scorers'!$B$4:$B$98,'Non-Scorers'!$E$4:$E$98))</f>
      </c>
      <c r="H46" s="197"/>
    </row>
    <row r="47" spans="1:8" ht="15">
      <c r="A47" s="197"/>
      <c r="D47" s="197">
        <f>IF($C47=0,"",LOOKUP($C47,'Non-Scorers'!$B$4:$B$98,'Non-Scorers'!$C$4:$C$98))</f>
      </c>
      <c r="E47" s="197">
        <f>IF($C47=0,"",LOOKUP($C47,'Non-Scorers'!$B$4:$B$98,'Non-Scorers'!$D$4:$D$98))</f>
      </c>
      <c r="F47" s="197">
        <f>IF($C47=0,"",LOOKUP($C47,'Non-Scorers'!$B$4:$B$98,'Non-Scorers'!$E$4:$E$98))</f>
      </c>
      <c r="H47" s="197"/>
    </row>
    <row r="48" spans="1:8" ht="15">
      <c r="A48" s="197"/>
      <c r="D48" s="197">
        <f>IF($C48=0,"",LOOKUP($C48,'Non-Scorers'!$B$4:$B$98,'Non-Scorers'!$C$4:$C$98))</f>
      </c>
      <c r="E48" s="197">
        <f>IF($C48=0,"",LOOKUP($C48,'Non-Scorers'!$B$4:$B$98,'Non-Scorers'!$D$4:$D$98))</f>
      </c>
      <c r="F48" s="197">
        <f>IF($C48=0,"",LOOKUP($C48,'Non-Scorers'!$B$4:$B$98,'Non-Scorers'!$E$4:$E$98))</f>
      </c>
      <c r="H48" s="197"/>
    </row>
    <row r="49" spans="1:8" ht="15">
      <c r="A49" s="197"/>
      <c r="D49" s="197">
        <f>IF($C49=0,"",LOOKUP($C49,'Non-Scorers'!$B$4:$B$98,'Non-Scorers'!$C$4:$C$98))</f>
      </c>
      <c r="E49" s="197">
        <f>IF($C49=0,"",LOOKUP($C49,'Non-Scorers'!$B$4:$B$98,'Non-Scorers'!$D$4:$D$98))</f>
      </c>
      <c r="F49" s="197">
        <f>IF($C49=0,"",LOOKUP($C49,'Non-Scorers'!$B$4:$B$98,'Non-Scorers'!$E$4:$E$98))</f>
      </c>
      <c r="H49" s="197"/>
    </row>
    <row r="50" spans="1:8" ht="15">
      <c r="A50" s="197"/>
      <c r="D50" s="197">
        <f>IF($C50=0,"",LOOKUP($C50,'Non-Scorers'!$B$4:$B$98,'Non-Scorers'!$C$4:$C$98))</f>
      </c>
      <c r="E50" s="197">
        <f>IF($C50=0,"",LOOKUP($C50,'Non-Scorers'!$B$4:$B$98,'Non-Scorers'!$D$4:$D$98))</f>
      </c>
      <c r="F50" s="197">
        <f>IF($C50=0,"",LOOKUP($C50,'Non-Scorers'!$B$4:$B$98,'Non-Scorers'!$E$4:$E$98))</f>
      </c>
      <c r="H50" s="197"/>
    </row>
    <row r="51" spans="1:8" ht="15">
      <c r="A51" s="197"/>
      <c r="D51" s="197">
        <f>IF($C51=0,"",LOOKUP($C51,'Non-Scorers'!$B$4:$B$98,'Non-Scorers'!$C$4:$C$98))</f>
      </c>
      <c r="E51" s="197">
        <f>IF($C51=0,"",LOOKUP($C51,'Non-Scorers'!$B$4:$B$98,'Non-Scorers'!$D$4:$D$98))</f>
      </c>
      <c r="F51" s="197">
        <f>IF($C51=0,"",LOOKUP($C51,'Non-Scorers'!$B$4:$B$98,'Non-Scorers'!$E$4:$E$98))</f>
      </c>
      <c r="H51" s="197"/>
    </row>
    <row r="52" spans="1:8" ht="15">
      <c r="A52" s="197"/>
      <c r="B52" s="197"/>
      <c r="C52" s="207"/>
      <c r="D52" s="197"/>
      <c r="E52" s="197"/>
      <c r="F52" s="197"/>
      <c r="G52" s="197"/>
      <c r="H52" s="197"/>
    </row>
  </sheetData>
  <sheetProtection selectLockedCells="1" selectUnlockedCells="1"/>
  <mergeCells count="1">
    <mergeCell ref="B1:G2"/>
  </mergeCells>
  <printOptions horizontalCentered="1"/>
  <pageMargins left="0.3798611111111111" right="0.30972222222222223" top="0.4097222222222222" bottom="0.4701388888888889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3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00390625" style="212" customWidth="1"/>
    <col min="2" max="2" width="5.00390625" style="0" customWidth="1"/>
    <col min="3" max="3" width="31.8515625" style="0" customWidth="1"/>
    <col min="4" max="4" width="25.28125" style="0" customWidth="1"/>
    <col min="5" max="5" width="9.140625" style="212" customWidth="1"/>
    <col min="6" max="6" width="7.00390625" style="0" customWidth="1"/>
    <col min="7" max="7" width="5.28125" style="0" customWidth="1"/>
    <col min="8" max="8" width="3.8515625" style="213" customWidth="1"/>
    <col min="9" max="15" width="4.00390625" style="213" customWidth="1"/>
    <col min="16" max="16" width="14.00390625" style="0" customWidth="1"/>
  </cols>
  <sheetData>
    <row r="1" spans="2:16" ht="15.75" customHeight="1">
      <c r="B1" s="214" t="str">
        <f>CONCATENATE('Team Declaration'!A1," - ",'Team Declaration'!H1," - ",TEXT('Team Declaration'!O1,"d mmm yyyy"))</f>
        <v>Sussex Vets League - Eastbourne - 25.4.18</v>
      </c>
      <c r="H1" s="215" t="s">
        <v>5</v>
      </c>
      <c r="I1" s="215" t="s">
        <v>6</v>
      </c>
      <c r="J1" s="215" t="s">
        <v>7</v>
      </c>
      <c r="K1" s="215" t="s">
        <v>8</v>
      </c>
      <c r="L1" s="215" t="s">
        <v>9</v>
      </c>
      <c r="M1" s="215" t="s">
        <v>10</v>
      </c>
      <c r="N1" s="215" t="s">
        <v>134</v>
      </c>
      <c r="O1" s="269" t="s">
        <v>239</v>
      </c>
      <c r="P1" s="216"/>
    </row>
    <row r="2" spans="1:16" ht="12.75">
      <c r="A2" s="213"/>
      <c r="B2" s="212" t="s">
        <v>240</v>
      </c>
      <c r="C2" t="s">
        <v>241</v>
      </c>
      <c r="D2" s="213" t="s">
        <v>242</v>
      </c>
      <c r="H2" s="217"/>
      <c r="I2" s="217"/>
      <c r="J2" s="217"/>
      <c r="K2" s="217"/>
      <c r="L2" s="217"/>
      <c r="M2" s="217"/>
      <c r="N2" s="217"/>
      <c r="O2" s="269"/>
      <c r="P2" s="216"/>
    </row>
    <row r="3" spans="1:15" ht="12.75">
      <c r="A3" s="213"/>
      <c r="B3" s="218">
        <v>1</v>
      </c>
      <c r="C3" s="219" t="str">
        <f>INDEX('Team Declaration'!$C$35:$R$41,MATCH(B3,'Team Declaration'!$R$35:$R$41,0),13)</f>
        <v>Brighton &amp; Hove AC</v>
      </c>
      <c r="D3" s="220">
        <f>INDEX('Team Declaration'!$C$35:$R$41,MATCH(B3,'Team Declaration'!$R$35:$R$41,0),15)</f>
        <v>211.000004</v>
      </c>
      <c r="F3" s="221">
        <f aca="true" t="shared" si="0" ref="F3:F8">LOOKUP($C3,$H$1:$N$1,$H$15:$N$15)</f>
        <v>86</v>
      </c>
      <c r="G3" s="222">
        <f aca="true" t="shared" si="1" ref="G3:G8">LOOKUP($C3,$H$1:$N$1,$H$16:$N$16)</f>
        <v>125</v>
      </c>
      <c r="H3" s="217"/>
      <c r="I3" s="217"/>
      <c r="J3" s="217"/>
      <c r="K3" s="217"/>
      <c r="L3" s="217"/>
      <c r="M3" s="217"/>
      <c r="N3" s="217"/>
      <c r="O3" s="269"/>
    </row>
    <row r="4" spans="1:15" ht="12.75">
      <c r="A4" s="213"/>
      <c r="B4" s="218">
        <v>2</v>
      </c>
      <c r="C4" s="219" t="str">
        <f>INDEX('Team Declaration'!$C$35:$R$41,MATCH(B4,'Team Declaration'!$R$35:$R$41,0),13)</f>
        <v>Eastbourne Rovers AC</v>
      </c>
      <c r="D4" s="220">
        <f>INDEX('Team Declaration'!$C$35:$R$41,MATCH(B4,'Team Declaration'!$R$35:$R$41,0),15)</f>
        <v>193.00000599999998</v>
      </c>
      <c r="F4" s="221">
        <f t="shared" si="0"/>
        <v>104</v>
      </c>
      <c r="G4" s="222">
        <f t="shared" si="1"/>
        <v>89</v>
      </c>
      <c r="H4" s="217"/>
      <c r="I4" s="217"/>
      <c r="J4" s="217"/>
      <c r="K4" s="217"/>
      <c r="L4" s="217"/>
      <c r="M4" s="217"/>
      <c r="N4" s="217"/>
      <c r="O4" s="269"/>
    </row>
    <row r="5" spans="1:15" ht="12.75">
      <c r="A5" s="213"/>
      <c r="B5" s="218">
        <v>3</v>
      </c>
      <c r="C5" s="219" t="str">
        <f>INDEX('Team Declaration'!$C$35:$R$41,MATCH(B5,'Team Declaration'!$R$35:$R$41,0),13)</f>
        <v>Haywards Heath &amp; Lewes</v>
      </c>
      <c r="D5" s="220">
        <f>INDEX('Team Declaration'!$C$35:$R$41,MATCH(B5,'Team Declaration'!$R$35:$R$41,0),15)</f>
        <v>149.000009</v>
      </c>
      <c r="F5" s="221">
        <f t="shared" si="0"/>
        <v>60</v>
      </c>
      <c r="G5" s="222">
        <f t="shared" si="1"/>
        <v>84</v>
      </c>
      <c r="H5" s="217"/>
      <c r="I5" s="217"/>
      <c r="J5" s="217"/>
      <c r="K5" s="217"/>
      <c r="L5" s="217"/>
      <c r="M5" s="217"/>
      <c r="N5" s="217"/>
      <c r="O5" s="269"/>
    </row>
    <row r="6" spans="1:15" ht="12.75">
      <c r="A6" s="213"/>
      <c r="B6" s="218">
        <v>4</v>
      </c>
      <c r="C6" s="219" t="str">
        <f>INDEX('Team Declaration'!$C$35:$R$41,MATCH(B6,'Team Declaration'!$R$35:$R$41,0),13)</f>
        <v>Arena 80</v>
      </c>
      <c r="D6" s="220">
        <f>INDEX('Team Declaration'!$C$35:$R$41,MATCH(B6,'Team Declaration'!$R$35:$R$41,0),15)</f>
        <v>60.000002</v>
      </c>
      <c r="F6" s="221">
        <f t="shared" si="0"/>
        <v>29</v>
      </c>
      <c r="G6" s="222">
        <f t="shared" si="1"/>
        <v>31</v>
      </c>
      <c r="H6" s="217"/>
      <c r="I6" s="217"/>
      <c r="J6" s="217"/>
      <c r="K6" s="217"/>
      <c r="L6" s="217"/>
      <c r="M6" s="217"/>
      <c r="N6" s="217"/>
      <c r="O6" s="269"/>
    </row>
    <row r="7" spans="1:15" ht="12.75">
      <c r="A7" s="213"/>
      <c r="B7" s="218">
        <v>5</v>
      </c>
      <c r="C7" s="219" t="str">
        <f>INDEX('Team Declaration'!$C$35:$R$41,MATCH(B7,'Team Declaration'!$R$35:$R$41,0),13)</f>
        <v>Worthing &amp; Steyning</v>
      </c>
      <c r="D7" s="220">
        <f>INDEX('Team Declaration'!$C$35:$R$41,MATCH(B7,'Team Declaration'!$R$35:$R$41,0),15)</f>
        <v>17.000014</v>
      </c>
      <c r="F7" s="221">
        <f t="shared" si="0"/>
        <v>17</v>
      </c>
      <c r="G7" s="222">
        <f t="shared" si="1"/>
        <v>0</v>
      </c>
      <c r="H7" s="217"/>
      <c r="I7" s="217"/>
      <c r="J7" s="217"/>
      <c r="K7" s="217"/>
      <c r="L7" s="217"/>
      <c r="M7" s="217"/>
      <c r="N7" s="217"/>
      <c r="O7" s="269"/>
    </row>
    <row r="8" spans="1:15" ht="12.75">
      <c r="A8" s="213"/>
      <c r="B8" s="218">
        <v>6</v>
      </c>
      <c r="C8" s="219" t="str">
        <f>INDEX('Team Declaration'!$C$35:$R$41,MATCH(B8,'Team Declaration'!$R$35:$R$41,0),13)</f>
        <v>Hastings AC</v>
      </c>
      <c r="D8" s="220">
        <f>INDEX('Team Declaration'!$C$35:$R$41,MATCH(B8,'Team Declaration'!$R$35:$R$41,0),15)</f>
        <v>1.2E-05</v>
      </c>
      <c r="F8" s="221">
        <f t="shared" si="0"/>
        <v>0</v>
      </c>
      <c r="G8" s="222">
        <f t="shared" si="1"/>
        <v>0</v>
      </c>
      <c r="H8" s="217"/>
      <c r="I8" s="217"/>
      <c r="J8" s="217"/>
      <c r="K8" s="217"/>
      <c r="L8" s="217"/>
      <c r="M8" s="217"/>
      <c r="N8" s="217"/>
      <c r="O8" s="269"/>
    </row>
    <row r="9" spans="8:14" ht="12.75">
      <c r="H9" s="223" t="s">
        <v>12</v>
      </c>
      <c r="I9" s="223" t="s">
        <v>14</v>
      </c>
      <c r="J9" s="223" t="s">
        <v>16</v>
      </c>
      <c r="K9" s="223" t="s">
        <v>18</v>
      </c>
      <c r="L9" s="223" t="s">
        <v>20</v>
      </c>
      <c r="M9" s="223" t="s">
        <v>22</v>
      </c>
      <c r="N9" s="223" t="s">
        <v>24</v>
      </c>
    </row>
    <row r="10" spans="8:14" ht="12.75">
      <c r="H10" s="224" t="s">
        <v>69</v>
      </c>
      <c r="I10" s="224" t="s">
        <v>71</v>
      </c>
      <c r="J10" s="225" t="s">
        <v>73</v>
      </c>
      <c r="K10" s="226" t="s">
        <v>75</v>
      </c>
      <c r="L10" s="225" t="s">
        <v>77</v>
      </c>
      <c r="M10" s="225" t="s">
        <v>79</v>
      </c>
      <c r="N10" s="225" t="s">
        <v>81</v>
      </c>
    </row>
    <row r="11" spans="8:14" ht="12.75">
      <c r="H11" s="227">
        <v>10</v>
      </c>
      <c r="I11" s="227">
        <v>11</v>
      </c>
      <c r="J11" s="227">
        <v>15</v>
      </c>
      <c r="K11" s="227">
        <v>14</v>
      </c>
      <c r="L11" s="227">
        <v>16</v>
      </c>
      <c r="M11" s="227">
        <v>17</v>
      </c>
      <c r="N11" s="227">
        <v>12</v>
      </c>
    </row>
    <row r="12" spans="8:14" ht="12.75">
      <c r="H12" s="227">
        <v>8</v>
      </c>
      <c r="I12" s="227">
        <v>1</v>
      </c>
      <c r="J12" s="227">
        <v>5</v>
      </c>
      <c r="K12" s="227">
        <v>4</v>
      </c>
      <c r="L12" s="227">
        <v>6</v>
      </c>
      <c r="M12" s="227">
        <v>7</v>
      </c>
      <c r="N12" s="227">
        <v>2</v>
      </c>
    </row>
    <row r="13" spans="8:14" ht="12.75">
      <c r="H13" s="228">
        <v>20</v>
      </c>
      <c r="I13" s="228">
        <v>21</v>
      </c>
      <c r="J13" s="228">
        <v>28</v>
      </c>
      <c r="K13" s="228">
        <v>24</v>
      </c>
      <c r="L13" s="228">
        <v>26</v>
      </c>
      <c r="M13" s="228">
        <v>27</v>
      </c>
      <c r="N13" s="228">
        <v>22</v>
      </c>
    </row>
    <row r="14" spans="8:14" ht="12.75">
      <c r="H14" s="228">
        <v>30</v>
      </c>
      <c r="I14" s="228">
        <v>31</v>
      </c>
      <c r="J14" s="228">
        <v>38</v>
      </c>
      <c r="K14" s="228">
        <v>34</v>
      </c>
      <c r="L14" s="228">
        <v>36</v>
      </c>
      <c r="M14" s="228">
        <v>37</v>
      </c>
      <c r="N14" s="228">
        <v>32</v>
      </c>
    </row>
    <row r="15" spans="8:14" ht="12.75">
      <c r="H15" s="227">
        <f aca="true" t="shared" si="2" ref="H15:N15">SUM(H18:H184)</f>
        <v>29</v>
      </c>
      <c r="I15" s="227">
        <f t="shared" si="2"/>
        <v>86</v>
      </c>
      <c r="J15" s="227">
        <f t="shared" si="2"/>
        <v>0</v>
      </c>
      <c r="K15" s="227">
        <f t="shared" si="2"/>
        <v>104</v>
      </c>
      <c r="L15" s="227">
        <f t="shared" si="2"/>
        <v>0</v>
      </c>
      <c r="M15" s="227">
        <f t="shared" si="2"/>
        <v>60</v>
      </c>
      <c r="N15" s="227">
        <f t="shared" si="2"/>
        <v>17</v>
      </c>
    </row>
    <row r="16" spans="8:14" ht="12.75">
      <c r="H16" s="228">
        <f aca="true" t="shared" si="3" ref="H16:N16">SUM(H186:H352)</f>
        <v>31</v>
      </c>
      <c r="I16" s="228">
        <f t="shared" si="3"/>
        <v>125</v>
      </c>
      <c r="J16" s="228">
        <f t="shared" si="3"/>
        <v>0</v>
      </c>
      <c r="K16" s="228">
        <f t="shared" si="3"/>
        <v>89</v>
      </c>
      <c r="L16" s="228">
        <f t="shared" si="3"/>
        <v>0</v>
      </c>
      <c r="M16" s="228">
        <f t="shared" si="3"/>
        <v>84</v>
      </c>
      <c r="N16" s="228">
        <f t="shared" si="3"/>
        <v>0</v>
      </c>
    </row>
    <row r="17" spans="1:16" ht="12.75">
      <c r="A17" s="212" t="str">
        <f>Results!A4</f>
        <v>High Jump</v>
      </c>
      <c r="C17" s="229" t="str">
        <f>CONCATENATE("Mens ",P17)</f>
        <v>Mens High Jump 35+</v>
      </c>
      <c r="P17" t="str">
        <f>CONCATENATE(A17," 35+")</f>
        <v>High Jump 35+</v>
      </c>
    </row>
    <row r="18" spans="1:14" ht="12.75">
      <c r="A18" s="230" t="str">
        <f>Results!D5</f>
        <v>E</v>
      </c>
      <c r="B18" s="231">
        <v>1</v>
      </c>
      <c r="C18" s="232" t="str">
        <f>IF(A18=0,"",INDEX('Team Declaration'!$C$6:$BI$17,MATCH(A17,'Team Declaration'!$B$6:$B$17,0),MATCH(A18,'Team Declaration'!$C$4:$BI$4,0)))</f>
        <v>Grant Sterling</v>
      </c>
      <c r="D18" s="232" t="str">
        <f>IF(A18=0,"",INDEX('Team Declaration'!$C$3:$BI$17,1,MATCH(LEFT(A18,1),'Team Declaration'!$C$4:$BI$4,0)))</f>
        <v>Eastbourne Rovers AC</v>
      </c>
      <c r="E18" s="233">
        <f>Results!E5</f>
        <v>1.4</v>
      </c>
      <c r="F18" s="231">
        <v>6</v>
      </c>
      <c r="H18" s="218">
        <f aca="true" t="shared" si="4" ref="H18:H23">IF($A18="","",IF(LEFT($A18,1)=H$9,$F18,""))</f>
      </c>
      <c r="I18" s="218">
        <f aca="true" t="shared" si="5" ref="I18:I23">IF($A18="","",IF(LEFT($A18,1)=I$9,$F18,""))</f>
      </c>
      <c r="J18" s="218">
        <f aca="true" t="shared" si="6" ref="J18:J23">IF($A18="","",IF(LEFT($A18,1)=J$9,$F18,""))</f>
      </c>
      <c r="K18" s="218">
        <f aca="true" t="shared" si="7" ref="K18:K23">IF($A18="","",IF(LEFT($A18,1)=K$9,$F18,""))</f>
        <v>6</v>
      </c>
      <c r="L18" s="218">
        <f aca="true" t="shared" si="8" ref="L18:L23">IF($A18="","",IF(LEFT($A18,1)=L$9,$F18,""))</f>
      </c>
      <c r="M18" s="218">
        <f aca="true" t="shared" si="9" ref="M18:M23">IF($A18="","",IF(LEFT($A18,1)=M$9,$F18,""))</f>
      </c>
      <c r="N18" s="218">
        <f aca="true" t="shared" si="10" ref="N18:N23">IF($A18="","",IF(LEFT($A18,1)=N$9,$F18,""))</f>
      </c>
    </row>
    <row r="19" spans="1:14" ht="12.75">
      <c r="A19" s="230" t="str">
        <f>Results!D6</f>
        <v>B</v>
      </c>
      <c r="B19" s="231">
        <v>2</v>
      </c>
      <c r="C19" s="232" t="str">
        <f>IF(A19=0,"",INDEX('Team Declaration'!$C$6:$BI$17,MATCH(A17,'Team Declaration'!$B$6:$B$17,0),MATCH(A19,'Team Declaration'!$C$4:$BI$4,0)))</f>
        <v>Richard McGregor</v>
      </c>
      <c r="D19" s="232" t="str">
        <f>IF(A19=0,"",INDEX('Team Declaration'!$C$3:$BI$17,1,MATCH(LEFT(A19,1),'Team Declaration'!$C$4:$BI$4,0)))</f>
        <v>Brighton &amp; Hove AC</v>
      </c>
      <c r="E19" s="233">
        <f>Results!E6</f>
        <v>1.4</v>
      </c>
      <c r="F19" s="231">
        <v>5</v>
      </c>
      <c r="H19" s="218">
        <f t="shared" si="4"/>
      </c>
      <c r="I19" s="218">
        <f t="shared" si="5"/>
        <v>5</v>
      </c>
      <c r="J19" s="218">
        <f t="shared" si="6"/>
      </c>
      <c r="K19" s="218">
        <f t="shared" si="7"/>
      </c>
      <c r="L19" s="218">
        <f t="shared" si="8"/>
      </c>
      <c r="M19" s="218">
        <f t="shared" si="9"/>
      </c>
      <c r="N19" s="218">
        <f t="shared" si="10"/>
      </c>
    </row>
    <row r="20" spans="1:14" ht="12.75">
      <c r="A20" s="230">
        <f>Results!D7</f>
        <v>0</v>
      </c>
      <c r="B20" s="231">
        <v>3</v>
      </c>
      <c r="C20" s="232">
        <f>IF(A20=0,"",INDEX('Team Declaration'!$C$6:$BI$17,MATCH(A17,'Team Declaration'!$B$6:$B$17,0),MATCH(A20,'Team Declaration'!$C$4:$BI$4,0)))</f>
      </c>
      <c r="D20" s="232">
        <f>IF(A20=0,"",INDEX('Team Declaration'!$C$3:$BI$17,1,MATCH(LEFT(A20,1),'Team Declaration'!$C$4:$BI$4,0)))</f>
      </c>
      <c r="E20" s="233">
        <f>Results!E7</f>
        <v>0</v>
      </c>
      <c r="F20" s="231">
        <v>4</v>
      </c>
      <c r="H20" s="218">
        <f t="shared" si="4"/>
      </c>
      <c r="I20" s="218">
        <f t="shared" si="5"/>
      </c>
      <c r="J20" s="218">
        <f t="shared" si="6"/>
      </c>
      <c r="K20" s="218">
        <f t="shared" si="7"/>
      </c>
      <c r="L20" s="218">
        <f t="shared" si="8"/>
      </c>
      <c r="M20" s="218">
        <f t="shared" si="9"/>
      </c>
      <c r="N20" s="218">
        <f t="shared" si="10"/>
      </c>
    </row>
    <row r="21" spans="1:14" ht="12.75">
      <c r="A21" s="230">
        <f>Results!D8</f>
        <v>0</v>
      </c>
      <c r="B21" s="231">
        <v>4</v>
      </c>
      <c r="C21" s="232">
        <f>IF(A21=0,"",INDEX('Team Declaration'!$C$6:$BI$17,MATCH(A17,'Team Declaration'!$B$6:$B$17,0),MATCH(A21,'Team Declaration'!$C$4:$BI$4,0)))</f>
      </c>
      <c r="D21" s="232">
        <f>IF(A21=0,"",INDEX('Team Declaration'!$C$3:$BI$17,1,MATCH(LEFT(A21,1),'Team Declaration'!$C$4:$BI$4,0)))</f>
      </c>
      <c r="E21" s="233">
        <f>Results!E8</f>
        <v>0</v>
      </c>
      <c r="F21" s="231">
        <v>3</v>
      </c>
      <c r="H21" s="218">
        <f t="shared" si="4"/>
      </c>
      <c r="I21" s="218">
        <f t="shared" si="5"/>
      </c>
      <c r="J21" s="218">
        <f t="shared" si="6"/>
      </c>
      <c r="K21" s="218">
        <f t="shared" si="7"/>
      </c>
      <c r="L21" s="218">
        <f t="shared" si="8"/>
      </c>
      <c r="M21" s="218">
        <f t="shared" si="9"/>
      </c>
      <c r="N21" s="218">
        <f t="shared" si="10"/>
      </c>
    </row>
    <row r="22" spans="1:14" ht="12.75">
      <c r="A22" s="230">
        <f>Results!D9</f>
        <v>0</v>
      </c>
      <c r="B22" s="231">
        <v>5</v>
      </c>
      <c r="C22" s="232">
        <f>IF(A22=0,"",INDEX('Team Declaration'!$C$6:$BI$17,MATCH(A17,'Team Declaration'!$B$6:$B$17,0),MATCH(A22,'Team Declaration'!$C$4:$BI$4,0)))</f>
      </c>
      <c r="D22" s="232">
        <f>IF(A22=0,"",INDEX('Team Declaration'!$C$3:$BI$17,1,MATCH(LEFT(A22,1),'Team Declaration'!$C$4:$BI$4,0)))</f>
      </c>
      <c r="E22" s="233">
        <f>Results!E9</f>
        <v>0</v>
      </c>
      <c r="F22" s="231">
        <v>2</v>
      </c>
      <c r="H22" s="218">
        <f t="shared" si="4"/>
      </c>
      <c r="I22" s="218">
        <f t="shared" si="5"/>
      </c>
      <c r="J22" s="218">
        <f t="shared" si="6"/>
      </c>
      <c r="K22" s="218">
        <f t="shared" si="7"/>
      </c>
      <c r="L22" s="218">
        <f t="shared" si="8"/>
      </c>
      <c r="M22" s="218">
        <f t="shared" si="9"/>
      </c>
      <c r="N22" s="218">
        <f t="shared" si="10"/>
      </c>
    </row>
    <row r="23" spans="1:14" ht="12.75">
      <c r="A23" s="230">
        <f>Results!D10</f>
        <v>0</v>
      </c>
      <c r="B23" s="231">
        <v>6</v>
      </c>
      <c r="C23" s="232">
        <f>IF(A23=0,"",INDEX('Team Declaration'!$C$6:$BI$17,MATCH(A17,'Team Declaration'!$B$6:$B$17,0),MATCH(A23,'Team Declaration'!$C$4:$BI$4,0)))</f>
      </c>
      <c r="D23" s="232">
        <f>IF(A23=0,"",INDEX('Team Declaration'!$C$3:$BI$17,1,MATCH(LEFT(A23,1),'Team Declaration'!$C$4:$BI$4,0)))</f>
      </c>
      <c r="E23" s="233">
        <f>Results!E10</f>
        <v>0</v>
      </c>
      <c r="F23" s="231">
        <v>1</v>
      </c>
      <c r="H23" s="218">
        <f t="shared" si="4"/>
      </c>
      <c r="I23" s="218">
        <f t="shared" si="5"/>
      </c>
      <c r="J23" s="218">
        <f t="shared" si="6"/>
      </c>
      <c r="K23" s="218">
        <f t="shared" si="7"/>
      </c>
      <c r="L23" s="218">
        <f t="shared" si="8"/>
      </c>
      <c r="M23" s="218">
        <f t="shared" si="9"/>
      </c>
      <c r="N23" s="218">
        <f t="shared" si="10"/>
      </c>
    </row>
    <row r="24" spans="1:16" ht="12.75">
      <c r="A24" s="212" t="str">
        <f>Results!G4</f>
        <v>High Jump</v>
      </c>
      <c r="C24" s="229" t="str">
        <f>CONCATENATE("Mens ",P24)</f>
        <v>Mens High Jump 50+</v>
      </c>
      <c r="D24" s="234"/>
      <c r="P24" t="str">
        <f>CONCATENATE(A24," 50+")</f>
        <v>High Jump 50+</v>
      </c>
    </row>
    <row r="25" spans="1:14" ht="12.75">
      <c r="A25" s="230">
        <f>Results!J5</f>
        <v>11</v>
      </c>
      <c r="B25" s="231">
        <v>1</v>
      </c>
      <c r="C25" s="232" t="str">
        <f>IF(A25=0,"",INDEX('Team Declaration'!$C$6:$BI$17,MATCH(A24,'Team Declaration'!$B$6:$B$17,0),MATCH(A25,'Team Declaration'!$C$4:$BI$4,0)))</f>
        <v>Dave Roberts</v>
      </c>
      <c r="D25" s="232" t="str">
        <f>IF(A25=0,"",INDEX('Team Declaration'!$C$3:$BI$17,1,MATCH(A25,'Team Declaration'!$C$4:$BI$4,0)-4))</f>
        <v>Brighton &amp; Hove AC</v>
      </c>
      <c r="E25" s="233">
        <f>Results!K5</f>
        <v>1.25</v>
      </c>
      <c r="F25" s="231">
        <v>6</v>
      </c>
      <c r="H25" s="218">
        <f aca="true" t="shared" si="11" ref="H25:H30">IF($A25="","",IF($A25=H$11,$F25,""))</f>
      </c>
      <c r="I25" s="218">
        <f aca="true" t="shared" si="12" ref="I25:I30">IF($A25="","",IF($A25=I$11,$F25,""))</f>
        <v>6</v>
      </c>
      <c r="J25" s="218">
        <f aca="true" t="shared" si="13" ref="J25:J30">IF($A25="","",IF($A25=J$11,$F25,""))</f>
      </c>
      <c r="K25" s="218">
        <f aca="true" t="shared" si="14" ref="K25:K30">IF($A25="","",IF($A25=K$11,$F25,""))</f>
      </c>
      <c r="L25" s="218">
        <f aca="true" t="shared" si="15" ref="L25:L30">IF($A25="","",IF($A25=L$11,$F25,""))</f>
      </c>
      <c r="M25" s="218">
        <f aca="true" t="shared" si="16" ref="M25:M30">IF($A25="","",IF($A25=M$11,$F25,""))</f>
      </c>
      <c r="N25" s="218">
        <f aca="true" t="shared" si="17" ref="N25:N30">IF($A25="","",IF($A25=N$11,$F25,""))</f>
      </c>
    </row>
    <row r="26" spans="1:14" ht="12.75">
      <c r="A26" s="230">
        <f>Results!J6</f>
        <v>0</v>
      </c>
      <c r="B26" s="231">
        <v>2</v>
      </c>
      <c r="C26" s="232">
        <f>IF(A26=0,"",INDEX('Team Declaration'!$C$6:$BI$17,MATCH(A24,'Team Declaration'!$B$6:$B$17,0),MATCH(A26,'Team Declaration'!$C$4:$BI$4,0)))</f>
      </c>
      <c r="D26" s="232">
        <f>IF(A26=0,"",INDEX('Team Declaration'!$C$3:$BI$17,1,MATCH(A26,'Team Declaration'!$C$4:$BI$4,0)-4))</f>
      </c>
      <c r="E26" s="233">
        <f>Results!K6</f>
        <v>0</v>
      </c>
      <c r="F26" s="231">
        <v>5</v>
      </c>
      <c r="H26" s="218">
        <f t="shared" si="11"/>
      </c>
      <c r="I26" s="218">
        <f t="shared" si="12"/>
      </c>
      <c r="J26" s="218">
        <f t="shared" si="13"/>
      </c>
      <c r="K26" s="218">
        <f t="shared" si="14"/>
      </c>
      <c r="L26" s="218">
        <f t="shared" si="15"/>
      </c>
      <c r="M26" s="218">
        <f t="shared" si="16"/>
      </c>
      <c r="N26" s="218">
        <f t="shared" si="17"/>
      </c>
    </row>
    <row r="27" spans="1:14" ht="12.75">
      <c r="A27" s="230">
        <f>Results!J7</f>
        <v>0</v>
      </c>
      <c r="B27" s="231">
        <v>3</v>
      </c>
      <c r="C27" s="232">
        <f>IF(A27=0,"",INDEX('Team Declaration'!$C$6:$BI$17,MATCH(A24,'Team Declaration'!$B$6:$B$17,0),MATCH(A27,'Team Declaration'!$C$4:$BI$4,0)))</f>
      </c>
      <c r="D27" s="232">
        <f>IF(A27=0,"",INDEX('Team Declaration'!$C$3:$BI$17,1,MATCH(A27,'Team Declaration'!$C$4:$BI$4,0)-4))</f>
      </c>
      <c r="E27" s="233">
        <f>Results!K7</f>
        <v>0</v>
      </c>
      <c r="F27" s="231">
        <v>4</v>
      </c>
      <c r="H27" s="218">
        <f t="shared" si="11"/>
      </c>
      <c r="I27" s="218">
        <f t="shared" si="12"/>
      </c>
      <c r="J27" s="218">
        <f t="shared" si="13"/>
      </c>
      <c r="K27" s="218">
        <f t="shared" si="14"/>
      </c>
      <c r="L27" s="218">
        <f t="shared" si="15"/>
      </c>
      <c r="M27" s="218">
        <f t="shared" si="16"/>
      </c>
      <c r="N27" s="218">
        <f t="shared" si="17"/>
      </c>
    </row>
    <row r="28" spans="1:14" ht="12.75">
      <c r="A28" s="230">
        <f>Results!J8</f>
        <v>0</v>
      </c>
      <c r="B28" s="231">
        <v>4</v>
      </c>
      <c r="C28" s="232">
        <f>IF(A28=0,"",INDEX('Team Declaration'!$C$6:$BI$17,MATCH(A24,'Team Declaration'!$B$6:$B$17,0),MATCH(A28,'Team Declaration'!$C$4:$BI$4,0)))</f>
      </c>
      <c r="D28" s="232">
        <f>IF(A28=0,"",INDEX('Team Declaration'!$C$3:$BI$17,1,MATCH(A28,'Team Declaration'!$C$4:$BI$4,0)-4))</f>
      </c>
      <c r="E28" s="233">
        <f>Results!K8</f>
        <v>0</v>
      </c>
      <c r="F28" s="231">
        <v>3</v>
      </c>
      <c r="H28" s="218">
        <f t="shared" si="11"/>
      </c>
      <c r="I28" s="218">
        <f t="shared" si="12"/>
      </c>
      <c r="J28" s="218">
        <f t="shared" si="13"/>
      </c>
      <c r="K28" s="218">
        <f t="shared" si="14"/>
      </c>
      <c r="L28" s="218">
        <f t="shared" si="15"/>
      </c>
      <c r="M28" s="218">
        <f t="shared" si="16"/>
      </c>
      <c r="N28" s="218">
        <f t="shared" si="17"/>
      </c>
    </row>
    <row r="29" spans="1:14" ht="12.75">
      <c r="A29" s="230">
        <f>Results!J9</f>
        <v>0</v>
      </c>
      <c r="B29" s="231">
        <v>5</v>
      </c>
      <c r="C29" s="232">
        <f>IF(A29=0,"",INDEX('Team Declaration'!$C$6:$BI$17,MATCH(A24,'Team Declaration'!$B$6:$B$17,0),MATCH(A29,'Team Declaration'!$C$4:$BI$4,0)))</f>
      </c>
      <c r="D29" s="232">
        <f>IF(A29=0,"",INDEX('Team Declaration'!$C$3:$BI$17,1,MATCH(A29,'Team Declaration'!$C$4:$BI$4,0)-4))</f>
      </c>
      <c r="E29" s="233">
        <f>Results!K9</f>
        <v>0</v>
      </c>
      <c r="F29" s="231">
        <v>2</v>
      </c>
      <c r="H29" s="218">
        <f t="shared" si="11"/>
      </c>
      <c r="I29" s="218">
        <f t="shared" si="12"/>
      </c>
      <c r="J29" s="218">
        <f t="shared" si="13"/>
      </c>
      <c r="K29" s="218">
        <f t="shared" si="14"/>
      </c>
      <c r="L29" s="218">
        <f t="shared" si="15"/>
      </c>
      <c r="M29" s="218">
        <f t="shared" si="16"/>
      </c>
      <c r="N29" s="218">
        <f t="shared" si="17"/>
      </c>
    </row>
    <row r="30" spans="1:14" ht="12.75">
      <c r="A30" s="230">
        <f>Results!J10</f>
        <v>0</v>
      </c>
      <c r="B30" s="231">
        <v>6</v>
      </c>
      <c r="C30" s="232">
        <f>IF(A30=0,"",INDEX('Team Declaration'!$C$6:$BI$17,MATCH(A24,'Team Declaration'!$B$6:$B$17,0),MATCH(A30,'Team Declaration'!$C$4:$BI$4,0)))</f>
      </c>
      <c r="D30" s="232">
        <f>IF(A30=0,"",INDEX('Team Declaration'!$C$3:$BI$17,1,MATCH(A30,'Team Declaration'!$C$4:$BI$4,0)-4))</f>
      </c>
      <c r="E30" s="233">
        <f>Results!K10</f>
        <v>0</v>
      </c>
      <c r="F30" s="231">
        <v>1</v>
      </c>
      <c r="H30" s="218">
        <f t="shared" si="11"/>
      </c>
      <c r="I30" s="218">
        <f t="shared" si="12"/>
      </c>
      <c r="J30" s="218">
        <f t="shared" si="13"/>
      </c>
      <c r="K30" s="218">
        <f t="shared" si="14"/>
      </c>
      <c r="L30" s="218">
        <f t="shared" si="15"/>
      </c>
      <c r="M30" s="218">
        <f t="shared" si="16"/>
      </c>
      <c r="N30" s="218">
        <f t="shared" si="17"/>
      </c>
    </row>
    <row r="31" spans="1:16" ht="12.75">
      <c r="A31" s="212" t="str">
        <f>Results!M4</f>
        <v>High Jump</v>
      </c>
      <c r="C31" s="229" t="str">
        <f>CONCATENATE("Mens ",P31)</f>
        <v>Mens High Jump 60+</v>
      </c>
      <c r="D31" s="234"/>
      <c r="P31" t="str">
        <f>CONCATENATE(A31," 60+")</f>
        <v>High Jump 60+</v>
      </c>
    </row>
    <row r="32" spans="1:14" ht="12.75">
      <c r="A32" s="230">
        <f>Results!P5</f>
        <v>7</v>
      </c>
      <c r="B32" s="231">
        <v>1</v>
      </c>
      <c r="C32" s="232" t="str">
        <f>IF(A32=0,"",INDEX('Team Declaration'!$C$6:$BI$17,MATCH(A31,'Team Declaration'!$B$6:$B$17,0),MATCH(A32,'Team Declaration'!$C$4:$BI$4,0)))</f>
        <v>John Morgan</v>
      </c>
      <c r="D32" s="232" t="str">
        <f>IF(A32=0,"",INDEX('Team Declaration'!$C$3:$BI$17,1,MATCH(A32,'Team Declaration'!$C$4:$BI$4,0)-6))</f>
        <v>Haywards Heath &amp; Lewes</v>
      </c>
      <c r="E32" s="233">
        <f>Results!Q5</f>
        <v>1.1</v>
      </c>
      <c r="F32" s="231">
        <v>6</v>
      </c>
      <c r="H32" s="218">
        <f aca="true" t="shared" si="18" ref="H32:H37">IF($A32="","",IF($A32=H$12,$F32,""))</f>
      </c>
      <c r="I32" s="218">
        <f aca="true" t="shared" si="19" ref="I32:I37">IF($A32="","",IF($A32=I$12,$F32,""))</f>
      </c>
      <c r="J32" s="218">
        <f aca="true" t="shared" si="20" ref="J32:J37">IF($A32="","",IF($A32=J$12,$F32,""))</f>
      </c>
      <c r="K32" s="218">
        <f aca="true" t="shared" si="21" ref="K32:K37">IF($A32="","",IF($A32=K$12,$F32,""))</f>
      </c>
      <c r="L32" s="218">
        <f aca="true" t="shared" si="22" ref="L32:L37">IF($A32="","",IF($A32=L$12,$F32,""))</f>
      </c>
      <c r="M32" s="218">
        <f aca="true" t="shared" si="23" ref="M32:M37">IF($A32="","",IF($A32=M$12,$F32,""))</f>
        <v>6</v>
      </c>
      <c r="N32" s="218">
        <f aca="true" t="shared" si="24" ref="N32:N37">IF($A32="","",IF($A32=N$12,$F32,""))</f>
      </c>
    </row>
    <row r="33" spans="1:14" ht="12.75">
      <c r="A33" s="230">
        <f>Results!P6</f>
        <v>0</v>
      </c>
      <c r="B33" s="231">
        <v>2</v>
      </c>
      <c r="C33" s="232">
        <f>IF(A33=0,"",INDEX('Team Declaration'!$C$6:$BI$17,MATCH(A31,'Team Declaration'!$B$6:$B$17,0),MATCH(A33,'Team Declaration'!$C$4:$BI$4,0)))</f>
      </c>
      <c r="D33" s="232">
        <f>IF(A33=0,"",INDEX('Team Declaration'!$C$3:$BI$17,1,MATCH(A33,'Team Declaration'!$C$4:$BI$4,0)-6))</f>
      </c>
      <c r="E33" s="233">
        <f>Results!Q6</f>
        <v>0</v>
      </c>
      <c r="F33" s="231">
        <v>5</v>
      </c>
      <c r="H33" s="218">
        <f t="shared" si="18"/>
      </c>
      <c r="I33" s="218">
        <f t="shared" si="19"/>
      </c>
      <c r="J33" s="218">
        <f t="shared" si="20"/>
      </c>
      <c r="K33" s="218">
        <f t="shared" si="21"/>
      </c>
      <c r="L33" s="218">
        <f t="shared" si="22"/>
      </c>
      <c r="M33" s="218">
        <f t="shared" si="23"/>
      </c>
      <c r="N33" s="218">
        <f t="shared" si="24"/>
      </c>
    </row>
    <row r="34" spans="1:14" ht="12.75">
      <c r="A34" s="230">
        <f>Results!P7</f>
        <v>0</v>
      </c>
      <c r="B34" s="231">
        <v>3</v>
      </c>
      <c r="C34" s="232">
        <f>IF(A34=0,"",INDEX('Team Declaration'!$C$6:$BI$17,MATCH(A31,'Team Declaration'!$B$6:$B$17,0),MATCH(A34,'Team Declaration'!$C$4:$BI$4,0)))</f>
      </c>
      <c r="D34" s="232">
        <f>IF(A34=0,"",INDEX('Team Declaration'!$C$3:$BI$17,1,MATCH(A34,'Team Declaration'!$C$4:$BI$4,0)-6))</f>
      </c>
      <c r="E34" s="233">
        <f>Results!Q7</f>
        <v>0</v>
      </c>
      <c r="F34" s="231">
        <v>4</v>
      </c>
      <c r="H34" s="218">
        <f t="shared" si="18"/>
      </c>
      <c r="I34" s="218">
        <f t="shared" si="19"/>
      </c>
      <c r="J34" s="218">
        <f t="shared" si="20"/>
      </c>
      <c r="K34" s="218">
        <f t="shared" si="21"/>
      </c>
      <c r="L34" s="218">
        <f t="shared" si="22"/>
      </c>
      <c r="M34" s="218">
        <f t="shared" si="23"/>
      </c>
      <c r="N34" s="218">
        <f t="shared" si="24"/>
      </c>
    </row>
    <row r="35" spans="1:14" ht="12.75">
      <c r="A35" s="230">
        <f>Results!P8</f>
        <v>0</v>
      </c>
      <c r="B35" s="231">
        <v>4</v>
      </c>
      <c r="C35" s="232">
        <f>IF(A35=0,"",INDEX('Team Declaration'!$C$6:$BI$17,MATCH(A31,'Team Declaration'!$B$6:$B$17,0),MATCH(A35,'Team Declaration'!$C$4:$BI$4,0)))</f>
      </c>
      <c r="D35" s="232">
        <f>IF(A35=0,"",INDEX('Team Declaration'!$C$3:$BI$17,1,MATCH(A35,'Team Declaration'!$C$4:$BI$4,0)-6))</f>
      </c>
      <c r="E35" s="233">
        <f>Results!Q8</f>
        <v>0</v>
      </c>
      <c r="F35" s="231">
        <v>3</v>
      </c>
      <c r="H35" s="218">
        <f t="shared" si="18"/>
      </c>
      <c r="I35" s="218">
        <f t="shared" si="19"/>
      </c>
      <c r="J35" s="218">
        <f t="shared" si="20"/>
      </c>
      <c r="K35" s="218">
        <f t="shared" si="21"/>
      </c>
      <c r="L35" s="218">
        <f t="shared" si="22"/>
      </c>
      <c r="M35" s="218">
        <f t="shared" si="23"/>
      </c>
      <c r="N35" s="218">
        <f t="shared" si="24"/>
      </c>
    </row>
    <row r="36" spans="1:14" ht="12.75">
      <c r="A36" s="230">
        <f>Results!P9</f>
        <v>0</v>
      </c>
      <c r="B36" s="231">
        <v>5</v>
      </c>
      <c r="C36" s="232">
        <f>IF(A36=0,"",INDEX('Team Declaration'!$C$6:$BI$17,MATCH(A31,'Team Declaration'!$B$6:$B$17,0),MATCH(A36,'Team Declaration'!$C$4:$BI$4,0)))</f>
      </c>
      <c r="D36" s="232">
        <f>IF(A36=0,"",INDEX('Team Declaration'!$C$3:$BI$17,1,MATCH(A36,'Team Declaration'!$C$4:$BI$4,0)-6))</f>
      </c>
      <c r="E36" s="233">
        <f>Results!Q9</f>
        <v>0</v>
      </c>
      <c r="F36" s="231">
        <v>2</v>
      </c>
      <c r="H36" s="218">
        <f t="shared" si="18"/>
      </c>
      <c r="I36" s="218">
        <f t="shared" si="19"/>
      </c>
      <c r="J36" s="218">
        <f t="shared" si="20"/>
      </c>
      <c r="K36" s="218">
        <f t="shared" si="21"/>
      </c>
      <c r="L36" s="218">
        <f t="shared" si="22"/>
      </c>
      <c r="M36" s="218">
        <f t="shared" si="23"/>
      </c>
      <c r="N36" s="218">
        <f t="shared" si="24"/>
      </c>
    </row>
    <row r="37" spans="1:14" ht="12.75">
      <c r="A37" s="230">
        <f>Results!P10</f>
        <v>0</v>
      </c>
      <c r="B37" s="231">
        <v>6</v>
      </c>
      <c r="C37" s="232">
        <f>IF(A37=0,"",INDEX('Team Declaration'!$C$6:$BI$17,MATCH(A31,'Team Declaration'!$B$6:$B$17,0),MATCH(A37,'Team Declaration'!$C$4:$BI$4,0)))</f>
      </c>
      <c r="D37" s="232">
        <f>IF(A37=0,"",INDEX('Team Declaration'!$C$3:$BI$17,1,MATCH(A37,'Team Declaration'!$C$4:$BI$4,0)-6))</f>
      </c>
      <c r="E37" s="233">
        <f>Results!Q10</f>
        <v>0</v>
      </c>
      <c r="F37" s="231">
        <v>1</v>
      </c>
      <c r="H37" s="218">
        <f t="shared" si="18"/>
      </c>
      <c r="I37" s="218">
        <f t="shared" si="19"/>
      </c>
      <c r="J37" s="218">
        <f t="shared" si="20"/>
      </c>
      <c r="K37" s="218">
        <f t="shared" si="21"/>
      </c>
      <c r="L37" s="218">
        <f t="shared" si="22"/>
      </c>
      <c r="M37" s="218">
        <f t="shared" si="23"/>
      </c>
      <c r="N37" s="218">
        <f t="shared" si="24"/>
      </c>
    </row>
    <row r="38" spans="1:16" ht="12.75">
      <c r="A38" s="212" t="str">
        <f>Results!A53</f>
        <v>Hammer</v>
      </c>
      <c r="C38" s="229" t="str">
        <f>CONCATENATE("Mens ",P38)</f>
        <v>Mens Hammer 35+</v>
      </c>
      <c r="D38" s="234"/>
      <c r="P38" t="str">
        <f>CONCATENATE(A38," 35+")</f>
        <v>Hammer 35+</v>
      </c>
    </row>
    <row r="39" spans="1:14" ht="12.75">
      <c r="A39" s="230" t="str">
        <f>Results!D54</f>
        <v>E</v>
      </c>
      <c r="B39" s="231">
        <v>1</v>
      </c>
      <c r="C39" s="232" t="str">
        <f>IF(A39=0,"",INDEX('Team Declaration'!$C$6:$BI$17,MATCH(A38,'Team Declaration'!$B$6:$B$17,0),MATCH(A39,'Team Declaration'!$C$4:$BI$4,0)))</f>
        <v>Grant Sterling</v>
      </c>
      <c r="D39" s="232" t="str">
        <f>IF(A39=0,"",INDEX('Team Declaration'!$C$3:$BI$17,1,MATCH(LEFT(A39,1),'Team Declaration'!$C$4:$BI$4,0)))</f>
        <v>Eastbourne Rovers AC</v>
      </c>
      <c r="E39" s="233">
        <f>Results!E54</f>
        <v>16.21</v>
      </c>
      <c r="F39" s="231">
        <v>6</v>
      </c>
      <c r="H39" s="218">
        <f aca="true" t="shared" si="25" ref="H39:H44">IF($A39="","",IF(LEFT($A39,1)=H$9,$F39,""))</f>
      </c>
      <c r="I39" s="218">
        <f aca="true" t="shared" si="26" ref="I39:I44">IF($A39="","",IF(LEFT($A39,1)=I$9,$F39,""))</f>
      </c>
      <c r="J39" s="218">
        <f aca="true" t="shared" si="27" ref="J39:J44">IF($A39="","",IF(LEFT($A39,1)=J$9,$F39,""))</f>
      </c>
      <c r="K39" s="218">
        <f aca="true" t="shared" si="28" ref="K39:K44">IF($A39="","",IF(LEFT($A39,1)=K$9,$F39,""))</f>
        <v>6</v>
      </c>
      <c r="L39" s="218">
        <f aca="true" t="shared" si="29" ref="L39:L44">IF($A39="","",IF(LEFT($A39,1)=L$9,$F39,""))</f>
      </c>
      <c r="M39" s="218">
        <f aca="true" t="shared" si="30" ref="M39:M44">IF($A39="","",IF(LEFT($A39,1)=M$9,$F39,""))</f>
      </c>
      <c r="N39" s="218">
        <f aca="true" t="shared" si="31" ref="N39:N44">IF($A39="","",IF(LEFT($A39,1)=N$9,$F39,""))</f>
      </c>
    </row>
    <row r="40" spans="1:14" ht="12.75">
      <c r="A40" s="230" t="str">
        <f>Results!D55</f>
        <v>B</v>
      </c>
      <c r="B40" s="231">
        <v>2</v>
      </c>
      <c r="C40" s="232" t="str">
        <f>IF(A40=0,"",INDEX('Team Declaration'!$C$6:$BI$17,MATCH(A38,'Team Declaration'!$B$6:$B$17,0),MATCH(A40,'Team Declaration'!$C$4:$BI$4,0)))</f>
        <v>Richard McGregor</v>
      </c>
      <c r="D40" s="232" t="str">
        <f>IF(A40=0,"",INDEX('Team Declaration'!$C$3:$BI$17,1,MATCH(LEFT(A40,1),'Team Declaration'!$C$4:$BI$4,0)))</f>
        <v>Brighton &amp; Hove AC</v>
      </c>
      <c r="E40" s="233">
        <f>Results!E55</f>
        <v>14.19</v>
      </c>
      <c r="F40" s="231">
        <v>5</v>
      </c>
      <c r="H40" s="218">
        <f t="shared" si="25"/>
      </c>
      <c r="I40" s="218">
        <f t="shared" si="26"/>
        <v>5</v>
      </c>
      <c r="J40" s="218">
        <f t="shared" si="27"/>
      </c>
      <c r="K40" s="218">
        <f t="shared" si="28"/>
      </c>
      <c r="L40" s="218">
        <f t="shared" si="29"/>
      </c>
      <c r="M40" s="218">
        <f t="shared" si="30"/>
      </c>
      <c r="N40" s="218">
        <f t="shared" si="31"/>
      </c>
    </row>
    <row r="41" spans="1:14" ht="12.75">
      <c r="A41" s="230">
        <f>Results!D56</f>
        <v>0</v>
      </c>
      <c r="B41" s="231">
        <v>3</v>
      </c>
      <c r="C41" s="232">
        <f>IF(A41=0,"",INDEX('Team Declaration'!$C$6:$BI$17,MATCH(A38,'Team Declaration'!$B$6:$B$17,0),MATCH(A41,'Team Declaration'!$C$4:$BI$4,0)))</f>
      </c>
      <c r="D41" s="232">
        <f>IF(A41=0,"",INDEX('Team Declaration'!$C$3:$BI$17,1,MATCH(LEFT(A41,1),'Team Declaration'!$C$4:$BI$4,0)))</f>
      </c>
      <c r="E41" s="233">
        <f>Results!E56</f>
        <v>0</v>
      </c>
      <c r="F41" s="231">
        <v>4</v>
      </c>
      <c r="H41" s="218">
        <f t="shared" si="25"/>
      </c>
      <c r="I41" s="218">
        <f t="shared" si="26"/>
      </c>
      <c r="J41" s="218">
        <f t="shared" si="27"/>
      </c>
      <c r="K41" s="218">
        <f t="shared" si="28"/>
      </c>
      <c r="L41" s="218">
        <f t="shared" si="29"/>
      </c>
      <c r="M41" s="218">
        <f t="shared" si="30"/>
      </c>
      <c r="N41" s="218">
        <f t="shared" si="31"/>
      </c>
    </row>
    <row r="42" spans="1:14" ht="12.75">
      <c r="A42" s="230">
        <f>Results!D57</f>
        <v>0</v>
      </c>
      <c r="B42" s="231">
        <v>4</v>
      </c>
      <c r="C42" s="232">
        <f>IF(A42=0,"",INDEX('Team Declaration'!$C$6:$BI$17,MATCH(A38,'Team Declaration'!$B$6:$B$17,0),MATCH(A42,'Team Declaration'!$C$4:$BI$4,0)))</f>
      </c>
      <c r="D42" s="232">
        <f>IF(A42=0,"",INDEX('Team Declaration'!$C$3:$BI$17,1,MATCH(LEFT(A42,1),'Team Declaration'!$C$4:$BI$4,0)))</f>
      </c>
      <c r="E42" s="233">
        <f>Results!E57</f>
        <v>0</v>
      </c>
      <c r="F42" s="231">
        <v>3</v>
      </c>
      <c r="H42" s="218">
        <f t="shared" si="25"/>
      </c>
      <c r="I42" s="218">
        <f t="shared" si="26"/>
      </c>
      <c r="J42" s="218">
        <f t="shared" si="27"/>
      </c>
      <c r="K42" s="218">
        <f t="shared" si="28"/>
      </c>
      <c r="L42" s="218">
        <f t="shared" si="29"/>
      </c>
      <c r="M42" s="218">
        <f t="shared" si="30"/>
      </c>
      <c r="N42" s="218">
        <f t="shared" si="31"/>
      </c>
    </row>
    <row r="43" spans="1:14" ht="12.75">
      <c r="A43" s="230">
        <f>Results!D58</f>
        <v>0</v>
      </c>
      <c r="B43" s="231">
        <v>5</v>
      </c>
      <c r="C43" s="232">
        <f>IF(A43=0,"",INDEX('Team Declaration'!$C$6:$BI$17,MATCH(A38,'Team Declaration'!$B$6:$B$17,0),MATCH(A43,'Team Declaration'!$C$4:$BI$4,0)))</f>
      </c>
      <c r="D43" s="232">
        <f>IF(A43=0,"",INDEX('Team Declaration'!$C$3:$BI$17,1,MATCH(LEFT(A43,1),'Team Declaration'!$C$4:$BI$4,0)))</f>
      </c>
      <c r="E43" s="233">
        <f>Results!E58</f>
        <v>0</v>
      </c>
      <c r="F43" s="231">
        <v>2</v>
      </c>
      <c r="H43" s="218">
        <f t="shared" si="25"/>
      </c>
      <c r="I43" s="218">
        <f t="shared" si="26"/>
      </c>
      <c r="J43" s="218">
        <f t="shared" si="27"/>
      </c>
      <c r="K43" s="218">
        <f t="shared" si="28"/>
      </c>
      <c r="L43" s="218">
        <f t="shared" si="29"/>
      </c>
      <c r="M43" s="218">
        <f t="shared" si="30"/>
      </c>
      <c r="N43" s="218">
        <f t="shared" si="31"/>
      </c>
    </row>
    <row r="44" spans="1:14" ht="12.75">
      <c r="A44" s="230">
        <f>Results!D59</f>
        <v>0</v>
      </c>
      <c r="B44" s="231">
        <v>6</v>
      </c>
      <c r="C44" s="232">
        <f>IF(A44=0,"",INDEX('Team Declaration'!$C$6:$BI$17,MATCH(A38,'Team Declaration'!$B$6:$B$17,0),MATCH(A44,'Team Declaration'!$C$4:$BI$4,0)))</f>
      </c>
      <c r="D44" s="232">
        <f>IF(A44=0,"",INDEX('Team Declaration'!$C$3:$BI$17,1,MATCH(LEFT(A44,1),'Team Declaration'!$C$4:$BI$4,0)))</f>
      </c>
      <c r="E44" s="233">
        <f>Results!E59</f>
        <v>0</v>
      </c>
      <c r="F44" s="231">
        <v>1</v>
      </c>
      <c r="H44" s="218">
        <f t="shared" si="25"/>
      </c>
      <c r="I44" s="218">
        <f t="shared" si="26"/>
      </c>
      <c r="J44" s="218">
        <f t="shared" si="27"/>
      </c>
      <c r="K44" s="218">
        <f t="shared" si="28"/>
      </c>
      <c r="L44" s="218">
        <f t="shared" si="29"/>
      </c>
      <c r="M44" s="218">
        <f t="shared" si="30"/>
      </c>
      <c r="N44" s="218">
        <f t="shared" si="31"/>
      </c>
    </row>
    <row r="45" spans="1:16" ht="12.75">
      <c r="A45" s="212" t="str">
        <f>Results!G53</f>
        <v>Hammer</v>
      </c>
      <c r="C45" s="229" t="str">
        <f>CONCATENATE("Mens ",P45)</f>
        <v>Mens Hammer 50+</v>
      </c>
      <c r="D45" s="234"/>
      <c r="P45" t="str">
        <f>CONCATENATE(A45," 50+")</f>
        <v>Hammer 50+</v>
      </c>
    </row>
    <row r="46" spans="1:14" ht="12.75">
      <c r="A46" s="230">
        <f>Results!J54</f>
        <v>17</v>
      </c>
      <c r="B46" s="231">
        <v>1</v>
      </c>
      <c r="C46" s="232" t="str">
        <f>IF(A46=0,"",INDEX('Team Declaration'!$C$6:$BI$17,MATCH(A45,'Team Declaration'!$B$6:$B$17,0),MATCH(A46,'Team Declaration'!$C$4:$BI$4,0)))</f>
        <v>Mike Bale</v>
      </c>
      <c r="D46" s="232" t="str">
        <f>IF(A46=0,"",INDEX('Team Declaration'!$C$3:$BI$17,1,MATCH(A46,'Team Declaration'!$C$4:$BI$4,0)-4))</f>
        <v>Haywards Heath &amp; Lewes</v>
      </c>
      <c r="E46" s="233">
        <f>Results!K54</f>
        <v>29.16</v>
      </c>
      <c r="F46" s="231">
        <v>6</v>
      </c>
      <c r="H46" s="218">
        <f aca="true" t="shared" si="32" ref="H46:H51">IF($A46="","",IF($A46=H$11,$F46,""))</f>
      </c>
      <c r="I46" s="218">
        <f aca="true" t="shared" si="33" ref="I46:I51">IF($A46="","",IF($A46=I$11,$F46,""))</f>
      </c>
      <c r="J46" s="218">
        <f aca="true" t="shared" si="34" ref="J46:J51">IF($A46="","",IF($A46=J$11,$F46,""))</f>
      </c>
      <c r="K46" s="218">
        <f aca="true" t="shared" si="35" ref="K46:K51">IF($A46="","",IF($A46=K$11,$F46,""))</f>
      </c>
      <c r="L46" s="218">
        <f aca="true" t="shared" si="36" ref="L46:L51">IF($A46="","",IF($A46=L$11,$F46,""))</f>
      </c>
      <c r="M46" s="218">
        <f aca="true" t="shared" si="37" ref="M46:M51">IF($A46="","",IF($A46=M$11,$F46,""))</f>
        <v>6</v>
      </c>
      <c r="N46" s="218">
        <f aca="true" t="shared" si="38" ref="N46:N51">IF($A46="","",IF($A46=N$11,$F46,""))</f>
      </c>
    </row>
    <row r="47" spans="1:14" ht="12.75">
      <c r="A47" s="230">
        <f>Results!J55</f>
        <v>12</v>
      </c>
      <c r="B47" s="231">
        <v>2</v>
      </c>
      <c r="C47" s="232" t="str">
        <f>IF(A47=0,"",INDEX('Team Declaration'!$C$6:$BI$17,MATCH(A45,'Team Declaration'!$B$6:$B$17,0),MATCH(A47,'Team Declaration'!$C$4:$BI$4,0)))</f>
        <v>Mark Gibbs</v>
      </c>
      <c r="D47" s="232" t="str">
        <f>IF(A47=0,"",INDEX('Team Declaration'!$C$3:$BI$17,1,MATCH(A47,'Team Declaration'!$C$4:$BI$4,0)-4))</f>
        <v>Worthing </v>
      </c>
      <c r="E47" s="233">
        <f>Results!K55</f>
        <v>18.13</v>
      </c>
      <c r="F47" s="231">
        <v>5</v>
      </c>
      <c r="H47" s="218">
        <f t="shared" si="32"/>
      </c>
      <c r="I47" s="218">
        <f t="shared" si="33"/>
      </c>
      <c r="J47" s="218">
        <f t="shared" si="34"/>
      </c>
      <c r="K47" s="218">
        <f t="shared" si="35"/>
      </c>
      <c r="L47" s="218">
        <f t="shared" si="36"/>
      </c>
      <c r="M47" s="218">
        <f t="shared" si="37"/>
      </c>
      <c r="N47" s="218">
        <f t="shared" si="38"/>
        <v>5</v>
      </c>
    </row>
    <row r="48" spans="1:14" ht="12.75">
      <c r="A48" s="230">
        <f>Results!J56</f>
        <v>14</v>
      </c>
      <c r="B48" s="231">
        <v>3</v>
      </c>
      <c r="C48" s="232" t="str">
        <f>IF(A48=0,"",INDEX('Team Declaration'!$C$6:$BI$17,MATCH(A45,'Team Declaration'!$B$6:$B$17,0),MATCH(A48,'Team Declaration'!$C$4:$BI$4,0)))</f>
        <v>Bob Sumsion</v>
      </c>
      <c r="D48" s="232" t="str">
        <f>IF(A48=0,"",INDEX('Team Declaration'!$C$3:$BI$17,1,MATCH(A48,'Team Declaration'!$C$4:$BI$4,0)-4))</f>
        <v>Eastbourne Rovers AC</v>
      </c>
      <c r="E48" s="233">
        <f>Results!K56</f>
        <v>17.43</v>
      </c>
      <c r="F48" s="231">
        <v>4</v>
      </c>
      <c r="H48" s="218">
        <f t="shared" si="32"/>
      </c>
      <c r="I48" s="218">
        <f t="shared" si="33"/>
      </c>
      <c r="J48" s="218">
        <f t="shared" si="34"/>
      </c>
      <c r="K48" s="218">
        <f t="shared" si="35"/>
        <v>4</v>
      </c>
      <c r="L48" s="218">
        <f t="shared" si="36"/>
      </c>
      <c r="M48" s="218">
        <f t="shared" si="37"/>
      </c>
      <c r="N48" s="218">
        <f t="shared" si="38"/>
      </c>
    </row>
    <row r="49" spans="1:14" ht="12.75">
      <c r="A49" s="230">
        <f>Results!J57</f>
        <v>11</v>
      </c>
      <c r="B49" s="231">
        <v>4</v>
      </c>
      <c r="C49" s="232" t="str">
        <f>IF(A49=0,"",INDEX('Team Declaration'!$C$6:$BI$17,MATCH(A45,'Team Declaration'!$B$6:$B$17,0),MATCH(A49,'Team Declaration'!$C$4:$BI$4,0)))</f>
        <v>Dave Roberts</v>
      </c>
      <c r="D49" s="232" t="str">
        <f>IF(A49=0,"",INDEX('Team Declaration'!$C$3:$BI$17,1,MATCH(A49,'Team Declaration'!$C$4:$BI$4,0)-4))</f>
        <v>Brighton &amp; Hove AC</v>
      </c>
      <c r="E49" s="233">
        <f>Results!K57</f>
        <v>11.53</v>
      </c>
      <c r="F49" s="231">
        <v>3</v>
      </c>
      <c r="H49" s="218">
        <f t="shared" si="32"/>
      </c>
      <c r="I49" s="218">
        <f t="shared" si="33"/>
        <v>3</v>
      </c>
      <c r="J49" s="218">
        <f t="shared" si="34"/>
      </c>
      <c r="K49" s="218">
        <f t="shared" si="35"/>
      </c>
      <c r="L49" s="218">
        <f t="shared" si="36"/>
      </c>
      <c r="M49" s="218">
        <f t="shared" si="37"/>
      </c>
      <c r="N49" s="218">
        <f t="shared" si="38"/>
      </c>
    </row>
    <row r="50" spans="1:14" ht="12.75">
      <c r="A50" s="230">
        <f>Results!J58</f>
        <v>0</v>
      </c>
      <c r="B50" s="231">
        <v>5</v>
      </c>
      <c r="C50" s="232">
        <f>IF(A50=0,"",INDEX('Team Declaration'!$C$6:$BI$17,MATCH(A45,'Team Declaration'!$B$6:$B$17,0),MATCH(A50,'Team Declaration'!$C$4:$BI$4,0)))</f>
      </c>
      <c r="D50" s="232">
        <f>IF(A50=0,"",INDEX('Team Declaration'!$C$3:$BI$17,1,MATCH(A50,'Team Declaration'!$C$4:$BI$4,0)-4))</f>
      </c>
      <c r="E50" s="233">
        <f>Results!K58</f>
        <v>0</v>
      </c>
      <c r="F50" s="231">
        <v>2</v>
      </c>
      <c r="H50" s="218">
        <f t="shared" si="32"/>
      </c>
      <c r="I50" s="218">
        <f t="shared" si="33"/>
      </c>
      <c r="J50" s="218">
        <f t="shared" si="34"/>
      </c>
      <c r="K50" s="218">
        <f t="shared" si="35"/>
      </c>
      <c r="L50" s="218">
        <f t="shared" si="36"/>
      </c>
      <c r="M50" s="218">
        <f t="shared" si="37"/>
      </c>
      <c r="N50" s="218">
        <f t="shared" si="38"/>
      </c>
    </row>
    <row r="51" spans="1:14" ht="12.75">
      <c r="A51" s="230">
        <f>Results!J59</f>
        <v>0</v>
      </c>
      <c r="B51" s="231">
        <v>6</v>
      </c>
      <c r="C51" s="232">
        <f>IF(A51=0,"",INDEX('Team Declaration'!$C$6:$BI$17,MATCH(A45,'Team Declaration'!$B$6:$B$17,0),MATCH(A51,'Team Declaration'!$C$4:$BI$4,0)))</f>
      </c>
      <c r="D51" s="232">
        <f>IF(A51=0,"",INDEX('Team Declaration'!$C$3:$BI$17,1,MATCH(A51,'Team Declaration'!$C$4:$BI$4,0)-4))</f>
      </c>
      <c r="E51" s="233">
        <f>Results!K59</f>
        <v>0</v>
      </c>
      <c r="F51" s="231">
        <v>1</v>
      </c>
      <c r="H51" s="218">
        <f t="shared" si="32"/>
      </c>
      <c r="I51" s="218">
        <f t="shared" si="33"/>
      </c>
      <c r="J51" s="218">
        <f t="shared" si="34"/>
      </c>
      <c r="K51" s="218">
        <f t="shared" si="35"/>
      </c>
      <c r="L51" s="218">
        <f t="shared" si="36"/>
      </c>
      <c r="M51" s="218">
        <f t="shared" si="37"/>
      </c>
      <c r="N51" s="218">
        <f t="shared" si="38"/>
      </c>
    </row>
    <row r="52" spans="1:16" ht="12.75">
      <c r="A52" s="212" t="str">
        <f>Results!A59</f>
        <v>Triple Jump</v>
      </c>
      <c r="C52" s="229" t="str">
        <f>CONCATENATE("Mens ",P52)</f>
        <v>Mens Triple Jump 35+</v>
      </c>
      <c r="D52" s="234"/>
      <c r="P52" t="str">
        <f>CONCATENATE(A52," 35+")</f>
        <v>Triple Jump 35+</v>
      </c>
    </row>
    <row r="53" spans="1:14" ht="12.75">
      <c r="A53" s="230" t="str">
        <f>Results!D60</f>
        <v>E</v>
      </c>
      <c r="B53" s="231">
        <v>1</v>
      </c>
      <c r="C53" s="232" t="str">
        <f>IF(A53=0,"",INDEX('Team Declaration'!$C$6:$BI$17,MATCH(A52,'Team Declaration'!$B$6:$B$17,0),MATCH(A53,'Team Declaration'!$C$4:$BI$4,0)))</f>
        <v>Grant Sterling</v>
      </c>
      <c r="D53" s="232" t="str">
        <f>IF(A53=0,"",INDEX('Team Declaration'!$C$3:$BI$17,1,MATCH(LEFT(A53,1),'Team Declaration'!$C$4:$BI$4,0)))</f>
        <v>Eastbourne Rovers AC</v>
      </c>
      <c r="E53" s="233">
        <f>Results!E60</f>
        <v>11.69</v>
      </c>
      <c r="F53" s="231">
        <v>6</v>
      </c>
      <c r="H53" s="218">
        <f aca="true" t="shared" si="39" ref="H53:H58">IF($A53="","",IF(LEFT($A53,1)=H$9,$F53,""))</f>
      </c>
      <c r="I53" s="218">
        <f aca="true" t="shared" si="40" ref="I53:I58">IF($A53="","",IF(LEFT($A53,1)=I$9,$F53,""))</f>
      </c>
      <c r="J53" s="218">
        <f aca="true" t="shared" si="41" ref="J53:J58">IF($A53="","",IF(LEFT($A53,1)=J$9,$F53,""))</f>
      </c>
      <c r="K53" s="218">
        <f aca="true" t="shared" si="42" ref="K53:K58">IF($A53="","",IF(LEFT($A53,1)=K$9,$F53,""))</f>
        <v>6</v>
      </c>
      <c r="L53" s="218">
        <f aca="true" t="shared" si="43" ref="L53:L58">IF($A53="","",IF(LEFT($A53,1)=L$9,$F53,""))</f>
      </c>
      <c r="M53" s="218">
        <f aca="true" t="shared" si="44" ref="M53:M58">IF($A53="","",IF(LEFT($A53,1)=M$9,$F53,""))</f>
      </c>
      <c r="N53" s="218">
        <f aca="true" t="shared" si="45" ref="N53:N58">IF($A53="","",IF(LEFT($A53,1)=N$9,$F53,""))</f>
      </c>
    </row>
    <row r="54" spans="1:14" ht="12.75">
      <c r="A54" s="230" t="str">
        <f>Results!D61</f>
        <v>B</v>
      </c>
      <c r="B54" s="231">
        <v>2</v>
      </c>
      <c r="C54" s="232" t="str">
        <f>IF(A54=0,"",INDEX('Team Declaration'!$C$6:$BI$17,MATCH(A52,'Team Declaration'!$B$6:$B$17,0),MATCH(A54,'Team Declaration'!$C$4:$BI$4,0)))</f>
        <v>Richard McGregor</v>
      </c>
      <c r="D54" s="232" t="str">
        <f>IF(A54=0,"",INDEX('Team Declaration'!$C$3:$BI$17,1,MATCH(LEFT(A54,1),'Team Declaration'!$C$4:$BI$4,0)))</f>
        <v>Brighton &amp; Hove AC</v>
      </c>
      <c r="E54" s="233">
        <f>Results!E61</f>
        <v>9.4</v>
      </c>
      <c r="F54" s="231">
        <v>5</v>
      </c>
      <c r="H54" s="218">
        <f t="shared" si="39"/>
      </c>
      <c r="I54" s="218">
        <f t="shared" si="40"/>
        <v>5</v>
      </c>
      <c r="J54" s="218">
        <f t="shared" si="41"/>
      </c>
      <c r="K54" s="218">
        <f t="shared" si="42"/>
      </c>
      <c r="L54" s="218">
        <f t="shared" si="43"/>
      </c>
      <c r="M54" s="218">
        <f t="shared" si="44"/>
      </c>
      <c r="N54" s="218">
        <f t="shared" si="45"/>
      </c>
    </row>
    <row r="55" spans="1:14" ht="12.75">
      <c r="A55" s="230">
        <f>Results!D62</f>
        <v>0</v>
      </c>
      <c r="B55" s="231">
        <v>3</v>
      </c>
      <c r="C55" s="232">
        <f>IF(A55=0,"",INDEX('Team Declaration'!$C$6:$BI$17,MATCH(A52,'Team Declaration'!$B$6:$B$17,0),MATCH(A55,'Team Declaration'!$C$4:$BI$4,0)))</f>
      </c>
      <c r="D55" s="232">
        <f>IF(A55=0,"",INDEX('Team Declaration'!$C$3:$BI$17,1,MATCH(LEFT(A55,1),'Team Declaration'!$C$4:$BI$4,0)))</f>
      </c>
      <c r="E55" s="233">
        <f>Results!E62</f>
        <v>0</v>
      </c>
      <c r="F55" s="231">
        <v>4</v>
      </c>
      <c r="H55" s="218">
        <f t="shared" si="39"/>
      </c>
      <c r="I55" s="218">
        <f t="shared" si="40"/>
      </c>
      <c r="J55" s="218">
        <f t="shared" si="41"/>
      </c>
      <c r="K55" s="218">
        <f t="shared" si="42"/>
      </c>
      <c r="L55" s="218">
        <f t="shared" si="43"/>
      </c>
      <c r="M55" s="218">
        <f t="shared" si="44"/>
      </c>
      <c r="N55" s="218">
        <f t="shared" si="45"/>
      </c>
    </row>
    <row r="56" spans="1:14" ht="12.75">
      <c r="A56" s="230">
        <f>Results!D63</f>
        <v>0</v>
      </c>
      <c r="B56" s="231">
        <v>4</v>
      </c>
      <c r="C56" s="232">
        <f>IF(A56=0,"",INDEX('Team Declaration'!$C$6:$BI$17,MATCH(A52,'Team Declaration'!$B$6:$B$17,0),MATCH(A56,'Team Declaration'!$C$4:$BI$4,0)))</f>
      </c>
      <c r="D56" s="232">
        <f>IF(A56=0,"",INDEX('Team Declaration'!$C$3:$BI$17,1,MATCH(LEFT(A56,1),'Team Declaration'!$C$4:$BI$4,0)))</f>
      </c>
      <c r="E56" s="233">
        <f>Results!E63</f>
        <v>0</v>
      </c>
      <c r="F56" s="231">
        <v>3</v>
      </c>
      <c r="H56" s="218">
        <f t="shared" si="39"/>
      </c>
      <c r="I56" s="218">
        <f t="shared" si="40"/>
      </c>
      <c r="J56" s="218">
        <f t="shared" si="41"/>
      </c>
      <c r="K56" s="218">
        <f t="shared" si="42"/>
      </c>
      <c r="L56" s="218">
        <f t="shared" si="43"/>
      </c>
      <c r="M56" s="218">
        <f t="shared" si="44"/>
      </c>
      <c r="N56" s="218">
        <f t="shared" si="45"/>
      </c>
    </row>
    <row r="57" spans="1:14" ht="12.75">
      <c r="A57" s="230">
        <f>Results!D64</f>
        <v>0</v>
      </c>
      <c r="B57" s="231">
        <v>5</v>
      </c>
      <c r="C57" s="232">
        <f>IF(A57=0,"",INDEX('Team Declaration'!$C$6:$BI$17,MATCH(A52,'Team Declaration'!$B$6:$B$17,0),MATCH(A57,'Team Declaration'!$C$4:$BI$4,0)))</f>
      </c>
      <c r="D57" s="232">
        <f>IF(A57=0,"",INDEX('Team Declaration'!$C$3:$BI$17,1,MATCH(LEFT(A57,1),'Team Declaration'!$C$4:$BI$4,0)))</f>
      </c>
      <c r="E57" s="233">
        <f>Results!E64</f>
        <v>0</v>
      </c>
      <c r="F57" s="231">
        <v>2</v>
      </c>
      <c r="H57" s="218">
        <f t="shared" si="39"/>
      </c>
      <c r="I57" s="218">
        <f t="shared" si="40"/>
      </c>
      <c r="J57" s="218">
        <f t="shared" si="41"/>
      </c>
      <c r="K57" s="218">
        <f t="shared" si="42"/>
      </c>
      <c r="L57" s="218">
        <f t="shared" si="43"/>
      </c>
      <c r="M57" s="218">
        <f t="shared" si="44"/>
      </c>
      <c r="N57" s="218">
        <f t="shared" si="45"/>
      </c>
    </row>
    <row r="58" spans="1:14" ht="12.75">
      <c r="A58" s="230">
        <f>Results!D65</f>
        <v>0</v>
      </c>
      <c r="B58" s="231">
        <v>6</v>
      </c>
      <c r="C58" s="232">
        <f>IF(A58=0,"",INDEX('Team Declaration'!$C$6:$BI$17,MATCH(A52,'Team Declaration'!$B$6:$B$17,0),MATCH(A58,'Team Declaration'!$C$4:$BI$4,0)))</f>
      </c>
      <c r="D58" s="232">
        <f>IF(A58=0,"",INDEX('Team Declaration'!$C$3:$BI$17,1,MATCH(LEFT(A58,1),'Team Declaration'!$C$4:$BI$4,0)))</f>
      </c>
      <c r="E58" s="233">
        <f>Results!E65</f>
        <v>0</v>
      </c>
      <c r="F58" s="231">
        <v>1</v>
      </c>
      <c r="H58" s="218">
        <f t="shared" si="39"/>
      </c>
      <c r="I58" s="218">
        <f t="shared" si="40"/>
      </c>
      <c r="J58" s="218">
        <f t="shared" si="41"/>
      </c>
      <c r="K58" s="218">
        <f t="shared" si="42"/>
      </c>
      <c r="L58" s="218">
        <f t="shared" si="43"/>
      </c>
      <c r="M58" s="218">
        <f t="shared" si="44"/>
      </c>
      <c r="N58" s="218">
        <f t="shared" si="45"/>
      </c>
    </row>
    <row r="59" spans="1:16" ht="12.75">
      <c r="A59" s="212" t="str">
        <f>Results!G59</f>
        <v>Triple Jump</v>
      </c>
      <c r="C59" s="229" t="str">
        <f>CONCATENATE("Mens ",P59)</f>
        <v>Mens Triple Jump 50+</v>
      </c>
      <c r="D59" s="234"/>
      <c r="P59" t="str">
        <f>CONCATENATE(A59," 50+")</f>
        <v>Triple Jump 50+</v>
      </c>
    </row>
    <row r="60" spans="1:14" ht="12.75">
      <c r="A60" s="230">
        <f>Results!J60</f>
        <v>11</v>
      </c>
      <c r="B60" s="231">
        <v>1</v>
      </c>
      <c r="C60" s="232" t="str">
        <f>IF(A60=0,"",INDEX('Team Declaration'!$C$6:$BI$17,MATCH(A59,'Team Declaration'!$B$6:$B$17,0),MATCH(A60,'Team Declaration'!$C$4:$BI$4,0)))</f>
        <v>Dave Roberts</v>
      </c>
      <c r="D60" s="232" t="str">
        <f>IF(A60=0,"",INDEX('Team Declaration'!$C$3:$BI$17,1,MATCH(A60,'Team Declaration'!$C$4:$BI$4,0)-4))</f>
        <v>Brighton &amp; Hove AC</v>
      </c>
      <c r="E60" s="233">
        <f>Results!K60</f>
        <v>9.35</v>
      </c>
      <c r="F60" s="231">
        <v>6</v>
      </c>
      <c r="H60" s="218">
        <f aca="true" t="shared" si="46" ref="H60:H65">IF($A60="","",IF($A60=H$11,$F60,""))</f>
      </c>
      <c r="I60" s="218">
        <f aca="true" t="shared" si="47" ref="I60:I65">IF($A60="","",IF($A60=I$11,$F60,""))</f>
        <v>6</v>
      </c>
      <c r="J60" s="218">
        <f aca="true" t="shared" si="48" ref="J60:J65">IF($A60="","",IF($A60=J$11,$F60,""))</f>
      </c>
      <c r="K60" s="218">
        <f aca="true" t="shared" si="49" ref="K60:K65">IF($A60="","",IF($A60=K$11,$F60,""))</f>
      </c>
      <c r="L60" s="218">
        <f aca="true" t="shared" si="50" ref="L60:L65">IF($A60="","",IF($A60=L$11,$F60,""))</f>
      </c>
      <c r="M60" s="218">
        <f aca="true" t="shared" si="51" ref="M60:M65">IF($A60="","",IF($A60=M$11,$F60,""))</f>
      </c>
      <c r="N60" s="218">
        <f aca="true" t="shared" si="52" ref="N60:N65">IF($A60="","",IF($A60=N$11,$F60,""))</f>
      </c>
    </row>
    <row r="61" spans="1:14" ht="12.75">
      <c r="A61" s="230">
        <f>Results!J61</f>
        <v>0</v>
      </c>
      <c r="B61" s="231">
        <v>2</v>
      </c>
      <c r="C61" s="232">
        <f>IF(A61=0,"",INDEX('Team Declaration'!$C$6:$BI$17,MATCH(A59,'Team Declaration'!$B$6:$B$17,0),MATCH(A61,'Team Declaration'!$C$4:$BI$4,0)))</f>
      </c>
      <c r="D61" s="232">
        <f>IF(A61=0,"",INDEX('Team Declaration'!$C$3:$BI$17,1,MATCH(A61,'Team Declaration'!$C$4:$BI$4,0)-4))</f>
      </c>
      <c r="E61" s="233">
        <f>Results!K61</f>
        <v>0</v>
      </c>
      <c r="F61" s="231">
        <v>5</v>
      </c>
      <c r="H61" s="218">
        <f t="shared" si="46"/>
      </c>
      <c r="I61" s="218">
        <f t="shared" si="47"/>
      </c>
      <c r="J61" s="218">
        <f t="shared" si="48"/>
      </c>
      <c r="K61" s="218">
        <f t="shared" si="49"/>
      </c>
      <c r="L61" s="218">
        <f t="shared" si="50"/>
      </c>
      <c r="M61" s="218">
        <f t="shared" si="51"/>
      </c>
      <c r="N61" s="218">
        <f t="shared" si="52"/>
      </c>
    </row>
    <row r="62" spans="1:14" ht="12.75">
      <c r="A62" s="230">
        <f>Results!J62</f>
        <v>0</v>
      </c>
      <c r="B62" s="231">
        <v>3</v>
      </c>
      <c r="C62" s="232">
        <f>IF(A62=0,"",INDEX('Team Declaration'!$C$6:$BI$17,MATCH(A59,'Team Declaration'!$B$6:$B$17,0),MATCH(A62,'Team Declaration'!$C$4:$BI$4,0)))</f>
      </c>
      <c r="D62" s="232">
        <f>IF(A62=0,"",INDEX('Team Declaration'!$C$3:$BI$17,1,MATCH(A62,'Team Declaration'!$C$4:$BI$4,0)-4))</f>
      </c>
      <c r="E62" s="233">
        <f>Results!K62</f>
        <v>0</v>
      </c>
      <c r="F62" s="231">
        <v>4</v>
      </c>
      <c r="H62" s="218">
        <f t="shared" si="46"/>
      </c>
      <c r="I62" s="218">
        <f t="shared" si="47"/>
      </c>
      <c r="J62" s="218">
        <f t="shared" si="48"/>
      </c>
      <c r="K62" s="218">
        <f t="shared" si="49"/>
      </c>
      <c r="L62" s="218">
        <f t="shared" si="50"/>
      </c>
      <c r="M62" s="218">
        <f t="shared" si="51"/>
      </c>
      <c r="N62" s="218">
        <f t="shared" si="52"/>
      </c>
    </row>
    <row r="63" spans="1:14" ht="12.75">
      <c r="A63" s="230">
        <f>Results!J63</f>
        <v>0</v>
      </c>
      <c r="B63" s="231">
        <v>4</v>
      </c>
      <c r="C63" s="232">
        <f>IF(A63=0,"",INDEX('Team Declaration'!$C$6:$BI$17,MATCH(A59,'Team Declaration'!$B$6:$B$17,0),MATCH(A63,'Team Declaration'!$C$4:$BI$4,0)))</f>
      </c>
      <c r="D63" s="232">
        <f>IF(A63=0,"",INDEX('Team Declaration'!$C$3:$BI$17,1,MATCH(A63,'Team Declaration'!$C$4:$BI$4,0)-4))</f>
      </c>
      <c r="E63" s="233">
        <f>Results!K63</f>
        <v>0</v>
      </c>
      <c r="F63" s="231">
        <v>3</v>
      </c>
      <c r="H63" s="218">
        <f t="shared" si="46"/>
      </c>
      <c r="I63" s="218">
        <f t="shared" si="47"/>
      </c>
      <c r="J63" s="218">
        <f t="shared" si="48"/>
      </c>
      <c r="K63" s="218">
        <f t="shared" si="49"/>
      </c>
      <c r="L63" s="218">
        <f t="shared" si="50"/>
      </c>
      <c r="M63" s="218">
        <f t="shared" si="51"/>
      </c>
      <c r="N63" s="218">
        <f t="shared" si="52"/>
      </c>
    </row>
    <row r="64" spans="1:14" ht="12.75">
      <c r="A64" s="230">
        <f>Results!J64</f>
        <v>0</v>
      </c>
      <c r="B64" s="231">
        <v>5</v>
      </c>
      <c r="C64" s="232">
        <f>IF(A64=0,"",INDEX('Team Declaration'!$C$6:$BI$17,MATCH(A59,'Team Declaration'!$B$6:$B$17,0),MATCH(A64,'Team Declaration'!$C$4:$BI$4,0)))</f>
      </c>
      <c r="D64" s="232">
        <f>IF(A64=0,"",INDEX('Team Declaration'!$C$3:$BI$17,1,MATCH(A64,'Team Declaration'!$C$4:$BI$4,0)-4))</f>
      </c>
      <c r="E64" s="233">
        <f>Results!K64</f>
        <v>0</v>
      </c>
      <c r="F64" s="231">
        <v>2</v>
      </c>
      <c r="H64" s="218">
        <f t="shared" si="46"/>
      </c>
      <c r="I64" s="218">
        <f t="shared" si="47"/>
      </c>
      <c r="J64" s="218">
        <f t="shared" si="48"/>
      </c>
      <c r="K64" s="218">
        <f t="shared" si="49"/>
      </c>
      <c r="L64" s="218">
        <f t="shared" si="50"/>
      </c>
      <c r="M64" s="218">
        <f t="shared" si="51"/>
      </c>
      <c r="N64" s="218">
        <f t="shared" si="52"/>
      </c>
    </row>
    <row r="65" spans="1:14" ht="12.75">
      <c r="A65" s="230">
        <f>Results!J65</f>
        <v>0</v>
      </c>
      <c r="B65" s="231">
        <v>6</v>
      </c>
      <c r="C65" s="232">
        <f>IF(A65=0,"",INDEX('Team Declaration'!$C$6:$BI$17,MATCH(A59,'Team Declaration'!$B$6:$B$17,0),MATCH(A65,'Team Declaration'!$C$4:$BI$4,0)))</f>
      </c>
      <c r="D65" s="232">
        <f>IF(A65=0,"",INDEX('Team Declaration'!$C$3:$BI$17,1,MATCH(A65,'Team Declaration'!$C$4:$BI$4,0)-4))</f>
      </c>
      <c r="E65" s="233">
        <f>Results!K65</f>
        <v>0</v>
      </c>
      <c r="F65" s="231">
        <v>1</v>
      </c>
      <c r="H65" s="218">
        <f t="shared" si="46"/>
      </c>
      <c r="I65" s="218">
        <f t="shared" si="47"/>
      </c>
      <c r="J65" s="218">
        <f t="shared" si="48"/>
      </c>
      <c r="K65" s="218">
        <f t="shared" si="49"/>
      </c>
      <c r="L65" s="218">
        <f t="shared" si="50"/>
      </c>
      <c r="M65" s="218">
        <f t="shared" si="51"/>
      </c>
      <c r="N65" s="218">
        <f t="shared" si="52"/>
      </c>
    </row>
    <row r="66" spans="1:16" ht="12.75">
      <c r="A66" s="212" t="str">
        <f>Results!A11</f>
        <v>Javelin</v>
      </c>
      <c r="C66" s="229" t="str">
        <f>CONCATENATE("Mens ",P66)</f>
        <v>Mens Javelin 35+</v>
      </c>
      <c r="D66" s="234"/>
      <c r="P66" t="str">
        <f>CONCATENATE(A66," 35+")</f>
        <v>Javelin 35+</v>
      </c>
    </row>
    <row r="67" spans="1:14" ht="12.75">
      <c r="A67" s="230" t="str">
        <f>Results!D12</f>
        <v>E</v>
      </c>
      <c r="B67" s="231">
        <v>1</v>
      </c>
      <c r="C67" s="232" t="str">
        <f>IF(A67=0,"",INDEX('Team Declaration'!$C$6:$BI$17,MATCH(A66,'Team Declaration'!$B$6:$B$17,0),MATCH(A67,'Team Declaration'!$C$4:$BI$4,0)))</f>
        <v>Grant Sterling</v>
      </c>
      <c r="D67" s="232" t="str">
        <f>IF(A67=0,"",INDEX('Team Declaration'!$C$3:$BI$17,1,MATCH(LEFT(A67,1),'Team Declaration'!$C$4:$BI$4,0)))</f>
        <v>Eastbourne Rovers AC</v>
      </c>
      <c r="E67" s="233">
        <f>Results!E12</f>
        <v>30.74</v>
      </c>
      <c r="F67" s="231">
        <v>6</v>
      </c>
      <c r="H67" s="218">
        <f aca="true" t="shared" si="53" ref="H67:H72">IF($A67="","",IF(LEFT($A67,1)=H$9,$F67,""))</f>
      </c>
      <c r="I67" s="218">
        <f aca="true" t="shared" si="54" ref="I67:I72">IF($A67="","",IF(LEFT($A67,1)=I$9,$F67,""))</f>
      </c>
      <c r="J67" s="218">
        <f aca="true" t="shared" si="55" ref="J67:J72">IF($A67="","",IF(LEFT($A67,1)=J$9,$F67,""))</f>
      </c>
      <c r="K67" s="218">
        <f aca="true" t="shared" si="56" ref="K67:K72">IF($A67="","",IF(LEFT($A67,1)=K$9,$F67,""))</f>
        <v>6</v>
      </c>
      <c r="L67" s="218">
        <f aca="true" t="shared" si="57" ref="L67:L72">IF($A67="","",IF(LEFT($A67,1)=L$9,$F67,""))</f>
      </c>
      <c r="M67" s="218">
        <f aca="true" t="shared" si="58" ref="M67:M72">IF($A67="","",IF(LEFT($A67,1)=M$9,$F67,""))</f>
      </c>
      <c r="N67" s="218">
        <f aca="true" t="shared" si="59" ref="N67:N72">IF($A67="","",IF(LEFT($A67,1)=N$9,$F67,""))</f>
      </c>
    </row>
    <row r="68" spans="1:14" ht="12.75">
      <c r="A68" s="230" t="str">
        <f>Results!D13</f>
        <v>B</v>
      </c>
      <c r="B68" s="231">
        <v>2</v>
      </c>
      <c r="C68" s="232" t="str">
        <f>IF(A68=0,"",INDEX('Team Declaration'!$C$6:$BI$17,MATCH(A66,'Team Declaration'!$B$6:$B$17,0),MATCH(A68,'Team Declaration'!$C$4:$BI$4,0)))</f>
        <v>Richard McGregor</v>
      </c>
      <c r="D68" s="232" t="str">
        <f>IF(A68=0,"",INDEX('Team Declaration'!$C$3:$BI$17,1,MATCH(LEFT(A68,1),'Team Declaration'!$C$4:$BI$4,0)))</f>
        <v>Brighton &amp; Hove AC</v>
      </c>
      <c r="E68" s="233">
        <f>Results!E13</f>
        <v>21.4</v>
      </c>
      <c r="F68" s="231">
        <v>5</v>
      </c>
      <c r="H68" s="218">
        <f t="shared" si="53"/>
      </c>
      <c r="I68" s="218">
        <f t="shared" si="54"/>
        <v>5</v>
      </c>
      <c r="J68" s="218">
        <f t="shared" si="55"/>
      </c>
      <c r="K68" s="218">
        <f t="shared" si="56"/>
      </c>
      <c r="L68" s="218">
        <f t="shared" si="57"/>
      </c>
      <c r="M68" s="218">
        <f t="shared" si="58"/>
      </c>
      <c r="N68" s="218">
        <f t="shared" si="59"/>
      </c>
    </row>
    <row r="69" spans="1:14" ht="12.75">
      <c r="A69" s="230" t="str">
        <f>Results!D14</f>
        <v>G</v>
      </c>
      <c r="B69" s="231">
        <v>3</v>
      </c>
      <c r="C69" s="232" t="str">
        <f>IF(A69=0,"",INDEX('Team Declaration'!$C$6:$BI$17,MATCH(A66,'Team Declaration'!$B$6:$B$17,0),MATCH(A69,'Team Declaration'!$C$4:$BI$4,0)))</f>
        <v>Tim Popkin</v>
      </c>
      <c r="D69" s="232" t="str">
        <f>IF(A69=0,"",INDEX('Team Declaration'!$C$3:$BI$17,1,MATCH(LEFT(A69,1),'Team Declaration'!$C$4:$BI$4,0)))</f>
        <v>Haywards Heath &amp; Lewes</v>
      </c>
      <c r="E69" s="233">
        <f>Results!E14</f>
        <v>12.25</v>
      </c>
      <c r="F69" s="231">
        <v>4</v>
      </c>
      <c r="H69" s="218">
        <f t="shared" si="53"/>
      </c>
      <c r="I69" s="218">
        <f t="shared" si="54"/>
      </c>
      <c r="J69" s="218">
        <f t="shared" si="55"/>
      </c>
      <c r="K69" s="218">
        <f t="shared" si="56"/>
      </c>
      <c r="L69" s="218">
        <f t="shared" si="57"/>
      </c>
      <c r="M69" s="218">
        <f t="shared" si="58"/>
        <v>4</v>
      </c>
      <c r="N69" s="218">
        <f t="shared" si="59"/>
      </c>
    </row>
    <row r="70" spans="1:14" ht="12.75">
      <c r="A70" s="230">
        <f>Results!D15</f>
        <v>0</v>
      </c>
      <c r="B70" s="231">
        <v>4</v>
      </c>
      <c r="C70" s="232">
        <f>IF(A70=0,"",INDEX('Team Declaration'!$C$6:$BI$17,MATCH(A66,'Team Declaration'!$B$6:$B$17,0),MATCH(A70,'Team Declaration'!$C$4:$BI$4,0)))</f>
      </c>
      <c r="D70" s="232">
        <f>IF(A70=0,"",INDEX('Team Declaration'!$C$3:$BI$17,1,MATCH(LEFT(A70,1),'Team Declaration'!$C$4:$BI$4,0)))</f>
      </c>
      <c r="E70" s="233">
        <f>Results!E15</f>
        <v>0</v>
      </c>
      <c r="F70" s="231">
        <v>3</v>
      </c>
      <c r="H70" s="218">
        <f t="shared" si="53"/>
      </c>
      <c r="I70" s="218">
        <f t="shared" si="54"/>
      </c>
      <c r="J70" s="218">
        <f t="shared" si="55"/>
      </c>
      <c r="K70" s="218">
        <f t="shared" si="56"/>
      </c>
      <c r="L70" s="218">
        <f t="shared" si="57"/>
      </c>
      <c r="M70" s="218">
        <f t="shared" si="58"/>
      </c>
      <c r="N70" s="218">
        <f t="shared" si="59"/>
      </c>
    </row>
    <row r="71" spans="1:14" ht="12.75">
      <c r="A71" s="230">
        <f>Results!D16</f>
        <v>0</v>
      </c>
      <c r="B71" s="231">
        <v>5</v>
      </c>
      <c r="C71" s="232">
        <f>IF(A71=0,"",INDEX('Team Declaration'!$C$6:$BI$17,MATCH(A66,'Team Declaration'!$B$6:$B$17,0),MATCH(A71,'Team Declaration'!$C$4:$BI$4,0)))</f>
      </c>
      <c r="D71" s="232">
        <f>IF(A71=0,"",INDEX('Team Declaration'!$C$3:$BI$17,1,MATCH(LEFT(A71,1),'Team Declaration'!$C$4:$BI$4,0)))</f>
      </c>
      <c r="E71" s="233">
        <f>Results!E16</f>
        <v>0</v>
      </c>
      <c r="F71" s="231">
        <v>2</v>
      </c>
      <c r="H71" s="218">
        <f t="shared" si="53"/>
      </c>
      <c r="I71" s="218">
        <f t="shared" si="54"/>
      </c>
      <c r="J71" s="218">
        <f t="shared" si="55"/>
      </c>
      <c r="K71" s="218">
        <f t="shared" si="56"/>
      </c>
      <c r="L71" s="218">
        <f t="shared" si="57"/>
      </c>
      <c r="M71" s="218">
        <f t="shared" si="58"/>
      </c>
      <c r="N71" s="218">
        <f t="shared" si="59"/>
      </c>
    </row>
    <row r="72" spans="1:14" ht="12.75">
      <c r="A72" s="230">
        <f>Results!D17</f>
        <v>0</v>
      </c>
      <c r="B72" s="231">
        <v>6</v>
      </c>
      <c r="C72" s="232">
        <f>IF(A72=0,"",INDEX('Team Declaration'!$C$6:$BI$17,MATCH(A66,'Team Declaration'!$B$6:$B$17,0),MATCH(A72,'Team Declaration'!$C$4:$BI$4,0)))</f>
      </c>
      <c r="D72" s="232">
        <f>IF(A72=0,"",INDEX('Team Declaration'!$C$3:$BI$17,1,MATCH(LEFT(A72,1),'Team Declaration'!$C$4:$BI$4,0)))</f>
      </c>
      <c r="E72" s="233">
        <f>Results!E17</f>
        <v>0</v>
      </c>
      <c r="F72" s="231">
        <v>1</v>
      </c>
      <c r="H72" s="218">
        <f t="shared" si="53"/>
      </c>
      <c r="I72" s="218">
        <f t="shared" si="54"/>
      </c>
      <c r="J72" s="218">
        <f t="shared" si="55"/>
      </c>
      <c r="K72" s="218">
        <f t="shared" si="56"/>
      </c>
      <c r="L72" s="218">
        <f t="shared" si="57"/>
      </c>
      <c r="M72" s="218">
        <f t="shared" si="58"/>
      </c>
      <c r="N72" s="218">
        <f t="shared" si="59"/>
      </c>
    </row>
    <row r="73" spans="1:16" ht="12.75">
      <c r="A73" s="212" t="str">
        <f>Results!G11</f>
        <v>Javelin</v>
      </c>
      <c r="C73" s="229" t="str">
        <f>CONCATENATE("Mens ",P73)</f>
        <v>Mens Javelin 50+</v>
      </c>
      <c r="D73" s="234"/>
      <c r="P73" t="str">
        <f>CONCATENATE(A73," 50+")</f>
        <v>Javelin 50+</v>
      </c>
    </row>
    <row r="74" spans="1:14" ht="12.75">
      <c r="A74" s="230">
        <f>Results!J12</f>
        <v>12</v>
      </c>
      <c r="B74" s="231">
        <v>1</v>
      </c>
      <c r="C74" s="232" t="str">
        <f>IF(A74=0,"",INDEX('Team Declaration'!$C$6:$BI$17,MATCH(A73,'Team Declaration'!$B$6:$B$17,0),MATCH(A74,'Team Declaration'!$C$4:$BI$4,0)))</f>
        <v>Mark Gibbs</v>
      </c>
      <c r="D74" s="232" t="str">
        <f>IF(A74=0,"",INDEX('Team Declaration'!$C$3:$BI$17,1,MATCH(A74,'Team Declaration'!$C$4:$BI$4,0)-4))</f>
        <v>Worthing </v>
      </c>
      <c r="E74" s="233">
        <f>Results!K12</f>
        <v>33.9</v>
      </c>
      <c r="F74" s="231">
        <v>6</v>
      </c>
      <c r="H74" s="218">
        <f aca="true" t="shared" si="60" ref="H74:H79">IF($A74="","",IF($A74=H$11,$F74,""))</f>
      </c>
      <c r="I74" s="218">
        <f aca="true" t="shared" si="61" ref="I74:I79">IF($A74="","",IF($A74=I$11,$F74,""))</f>
      </c>
      <c r="J74" s="218">
        <f aca="true" t="shared" si="62" ref="J74:J79">IF($A74="","",IF($A74=J$11,$F74,""))</f>
      </c>
      <c r="K74" s="218">
        <f aca="true" t="shared" si="63" ref="K74:K79">IF($A74="","",IF($A74=K$11,$F74,""))</f>
      </c>
      <c r="L74" s="218">
        <f aca="true" t="shared" si="64" ref="L74:L79">IF($A74="","",IF($A74=L$11,$F74,""))</f>
      </c>
      <c r="M74" s="218">
        <f aca="true" t="shared" si="65" ref="M74:M79">IF($A74="","",IF($A74=M$11,$F74,""))</f>
      </c>
      <c r="N74" s="218">
        <f aca="true" t="shared" si="66" ref="N74:N79">IF($A74="","",IF($A74=N$11,$F74,""))</f>
        <v>6</v>
      </c>
    </row>
    <row r="75" spans="1:14" ht="12.75">
      <c r="A75" s="230">
        <f>Results!J13</f>
        <v>11</v>
      </c>
      <c r="B75" s="231">
        <v>2</v>
      </c>
      <c r="C75" s="232" t="str">
        <f>IF(A75=0,"",INDEX('Team Declaration'!$C$6:$BI$17,MATCH(A73,'Team Declaration'!$B$6:$B$17,0),MATCH(A75,'Team Declaration'!$C$4:$BI$4,0)))</f>
        <v>Dave Roberts</v>
      </c>
      <c r="D75" s="232" t="str">
        <f>IF(A75=0,"",INDEX('Team Declaration'!$C$3:$BI$17,1,MATCH(A75,'Team Declaration'!$C$4:$BI$4,0)-4))</f>
        <v>Brighton &amp; Hove AC</v>
      </c>
      <c r="E75" s="233">
        <f>Results!K13</f>
        <v>14.33</v>
      </c>
      <c r="F75" s="231">
        <v>5</v>
      </c>
      <c r="H75" s="218">
        <f t="shared" si="60"/>
      </c>
      <c r="I75" s="218">
        <f t="shared" si="61"/>
        <v>5</v>
      </c>
      <c r="J75" s="218">
        <f t="shared" si="62"/>
      </c>
      <c r="K75" s="218">
        <f t="shared" si="63"/>
      </c>
      <c r="L75" s="218">
        <f t="shared" si="64"/>
      </c>
      <c r="M75" s="218">
        <f t="shared" si="65"/>
      </c>
      <c r="N75" s="218">
        <f t="shared" si="66"/>
      </c>
    </row>
    <row r="76" spans="1:14" ht="12.75">
      <c r="A76" s="230">
        <f>Results!J14</f>
        <v>0</v>
      </c>
      <c r="B76" s="231">
        <v>3</v>
      </c>
      <c r="C76" s="232">
        <f>IF(A76=0,"",INDEX('Team Declaration'!$C$6:$BI$17,MATCH(A73,'Team Declaration'!$B$6:$B$17,0),MATCH(A76,'Team Declaration'!$C$4:$BI$4,0)))</f>
      </c>
      <c r="D76" s="232">
        <f>IF(A76=0,"",INDEX('Team Declaration'!$C$3:$BI$17,1,MATCH(A76,'Team Declaration'!$C$4:$BI$4,0)-4))</f>
      </c>
      <c r="E76" s="233">
        <f>Results!K14</f>
        <v>0</v>
      </c>
      <c r="F76" s="231">
        <v>4</v>
      </c>
      <c r="H76" s="218">
        <f t="shared" si="60"/>
      </c>
      <c r="I76" s="218">
        <f t="shared" si="61"/>
      </c>
      <c r="J76" s="218">
        <f t="shared" si="62"/>
      </c>
      <c r="K76" s="218">
        <f t="shared" si="63"/>
      </c>
      <c r="L76" s="218">
        <f t="shared" si="64"/>
      </c>
      <c r="M76" s="218">
        <f t="shared" si="65"/>
      </c>
      <c r="N76" s="218">
        <f t="shared" si="66"/>
      </c>
    </row>
    <row r="77" spans="1:14" ht="12.75">
      <c r="A77" s="230">
        <f>Results!J15</f>
        <v>0</v>
      </c>
      <c r="B77" s="231">
        <v>4</v>
      </c>
      <c r="C77" s="232">
        <f>IF(A77=0,"",INDEX('Team Declaration'!$C$6:$BI$17,MATCH(A73,'Team Declaration'!$B$6:$B$17,0),MATCH(A77,'Team Declaration'!$C$4:$BI$4,0)))</f>
      </c>
      <c r="D77" s="232">
        <f>IF(A77=0,"",INDEX('Team Declaration'!$C$3:$BI$17,1,MATCH(A77,'Team Declaration'!$C$4:$BI$4,0)-4))</f>
      </c>
      <c r="E77" s="233">
        <f>Results!K15</f>
        <v>0</v>
      </c>
      <c r="F77" s="231">
        <v>3</v>
      </c>
      <c r="H77" s="218">
        <f t="shared" si="60"/>
      </c>
      <c r="I77" s="218">
        <f t="shared" si="61"/>
      </c>
      <c r="J77" s="218">
        <f t="shared" si="62"/>
      </c>
      <c r="K77" s="218">
        <f t="shared" si="63"/>
      </c>
      <c r="L77" s="218">
        <f t="shared" si="64"/>
      </c>
      <c r="M77" s="218">
        <f t="shared" si="65"/>
      </c>
      <c r="N77" s="218">
        <f t="shared" si="66"/>
      </c>
    </row>
    <row r="78" spans="1:14" ht="12.75">
      <c r="A78" s="230">
        <f>Results!J16</f>
        <v>0</v>
      </c>
      <c r="B78" s="231">
        <v>5</v>
      </c>
      <c r="C78" s="232">
        <f>IF(A78=0,"",INDEX('Team Declaration'!$C$6:$BI$17,MATCH(A73,'Team Declaration'!$B$6:$B$17,0),MATCH(A78,'Team Declaration'!$C$4:$BI$4,0)))</f>
      </c>
      <c r="D78" s="232">
        <f>IF(A78=0,"",INDEX('Team Declaration'!$C$3:$BI$17,1,MATCH(A78,'Team Declaration'!$C$4:$BI$4,0)-4))</f>
      </c>
      <c r="E78" s="233">
        <f>Results!K16</f>
        <v>0</v>
      </c>
      <c r="F78" s="231">
        <v>2</v>
      </c>
      <c r="H78" s="218">
        <f t="shared" si="60"/>
      </c>
      <c r="I78" s="218">
        <f t="shared" si="61"/>
      </c>
      <c r="J78" s="218">
        <f t="shared" si="62"/>
      </c>
      <c r="K78" s="218">
        <f t="shared" si="63"/>
      </c>
      <c r="L78" s="218">
        <f t="shared" si="64"/>
      </c>
      <c r="M78" s="218">
        <f t="shared" si="65"/>
      </c>
      <c r="N78" s="218">
        <f t="shared" si="66"/>
      </c>
    </row>
    <row r="79" spans="1:14" ht="12.75">
      <c r="A79" s="230">
        <f>Results!J17</f>
        <v>0</v>
      </c>
      <c r="B79" s="231">
        <v>6</v>
      </c>
      <c r="C79" s="232">
        <f>IF(A79=0,"",INDEX('Team Declaration'!$C$6:$BI$17,MATCH(A73,'Team Declaration'!$B$6:$B$17,0),MATCH(A79,'Team Declaration'!$C$4:$BI$4,0)))</f>
      </c>
      <c r="D79" s="232">
        <f>IF(A79=0,"",INDEX('Team Declaration'!$C$3:$BI$17,1,MATCH(A79,'Team Declaration'!$C$4:$BI$4,0)-4))</f>
      </c>
      <c r="E79" s="233">
        <f>Results!K17</f>
        <v>0</v>
      </c>
      <c r="F79" s="231">
        <v>1</v>
      </c>
      <c r="H79" s="218">
        <f t="shared" si="60"/>
      </c>
      <c r="I79" s="218">
        <f t="shared" si="61"/>
      </c>
      <c r="J79" s="218">
        <f t="shared" si="62"/>
      </c>
      <c r="K79" s="218">
        <f t="shared" si="63"/>
      </c>
      <c r="L79" s="218">
        <f t="shared" si="64"/>
      </c>
      <c r="M79" s="218">
        <f t="shared" si="65"/>
      </c>
      <c r="N79" s="218">
        <f t="shared" si="66"/>
      </c>
    </row>
    <row r="80" spans="1:16" ht="12.75">
      <c r="A80" s="212" t="str">
        <f>Results!M11</f>
        <v>Javelin</v>
      </c>
      <c r="C80" s="229" t="str">
        <f>CONCATENATE("Mens ",P80)</f>
        <v>Mens Javelin 60+</v>
      </c>
      <c r="D80" s="234"/>
      <c r="P80" t="str">
        <f>CONCATENATE(A80," 60+")</f>
        <v>Javelin 60+</v>
      </c>
    </row>
    <row r="81" spans="1:14" ht="12.75">
      <c r="A81" s="230">
        <f>Results!P12</f>
        <v>4</v>
      </c>
      <c r="B81" s="231">
        <v>1</v>
      </c>
      <c r="C81" s="232" t="str">
        <f>IF(A81=0,"",INDEX('Team Declaration'!$C$6:$BI$17,MATCH(A80,'Team Declaration'!$B$6:$B$17,0),MATCH(A81,'Team Declaration'!$C$4:$BI$4,0)))</f>
        <v>Bob Sumsion</v>
      </c>
      <c r="D81" s="232" t="str">
        <f>IF(A81=0,"",INDEX('Team Declaration'!$C$3:$BI$17,1,MATCH(A81,'Team Declaration'!$C$4:$BI$4,0)-6))</f>
        <v>Eastbourne Rovers AC</v>
      </c>
      <c r="E81" s="233">
        <f>Results!Q12</f>
        <v>25.55</v>
      </c>
      <c r="F81" s="231">
        <v>6</v>
      </c>
      <c r="H81" s="218">
        <f aca="true" t="shared" si="67" ref="H81:H86">IF($A81="","",IF($A81=H$12,$F81,""))</f>
      </c>
      <c r="I81" s="218">
        <f aca="true" t="shared" si="68" ref="I81:I86">IF($A81="","",IF($A81=I$12,$F81,""))</f>
      </c>
      <c r="J81" s="218">
        <f aca="true" t="shared" si="69" ref="J81:J86">IF($A81="","",IF($A81=J$12,$F81,""))</f>
      </c>
      <c r="K81" s="218">
        <f aca="true" t="shared" si="70" ref="K81:K86">IF($A81="","",IF($A81=K$12,$F81,""))</f>
        <v>6</v>
      </c>
      <c r="L81" s="218">
        <f aca="true" t="shared" si="71" ref="L81:L86">IF($A81="","",IF($A81=L$12,$F81,""))</f>
      </c>
      <c r="M81" s="218">
        <f aca="true" t="shared" si="72" ref="M81:M86">IF($A81="","",IF($A81=M$12,$F81,""))</f>
      </c>
      <c r="N81" s="218">
        <f aca="true" t="shared" si="73" ref="N81:N86">IF($A81="","",IF($A81=N$12,$F81,""))</f>
      </c>
    </row>
    <row r="82" spans="1:14" ht="12.75">
      <c r="A82" s="230">
        <f>Results!P13</f>
        <v>17</v>
      </c>
      <c r="B82" s="231">
        <v>2</v>
      </c>
      <c r="C82" s="232" t="str">
        <f>IF(A82=0,"",INDEX('Team Declaration'!$C$6:$BI$17,MATCH(A80,'Team Declaration'!$B$6:$B$17,0),MATCH(A82,'Team Declaration'!$C$4:$BI$4,0)))</f>
        <v>Mike Bale</v>
      </c>
      <c r="D82" s="232">
        <f>IF(A82=0,"",INDEX('Team Declaration'!$C$3:$BI$17,1,MATCH(A82,'Team Declaration'!$C$4:$BI$4,0)-6))</f>
        <v>0</v>
      </c>
      <c r="E82" s="233">
        <f>Results!Q13</f>
        <v>19.39</v>
      </c>
      <c r="F82" s="231">
        <v>5</v>
      </c>
      <c r="H82" s="218">
        <f t="shared" si="67"/>
      </c>
      <c r="I82" s="218">
        <f t="shared" si="68"/>
      </c>
      <c r="J82" s="218">
        <f t="shared" si="69"/>
      </c>
      <c r="K82" s="218">
        <f t="shared" si="70"/>
      </c>
      <c r="L82" s="218">
        <f t="shared" si="71"/>
      </c>
      <c r="M82" s="218">
        <f t="shared" si="72"/>
      </c>
      <c r="N82" s="218">
        <f t="shared" si="73"/>
      </c>
    </row>
    <row r="83" spans="1:14" ht="12.75">
      <c r="A83" s="230">
        <f>Results!P14</f>
        <v>8</v>
      </c>
      <c r="B83" s="231">
        <v>3</v>
      </c>
      <c r="C83" s="232" t="str">
        <f>IF(A83=0,"",INDEX('Team Declaration'!$C$6:$BI$17,MATCH(A80,'Team Declaration'!$B$6:$B$17,0),MATCH(A83,'Team Declaration'!$C$4:$BI$4,0)))</f>
        <v>Shawn Buck</v>
      </c>
      <c r="D83" s="232" t="str">
        <f>IF(A83=0,"",INDEX('Team Declaration'!$C$3:$BI$17,1,MATCH(A83,'Team Declaration'!$C$4:$BI$4,0)-6))</f>
        <v>Arena 80</v>
      </c>
      <c r="E83" s="233">
        <f>Results!Q14</f>
        <v>6.98</v>
      </c>
      <c r="F83" s="231">
        <v>4</v>
      </c>
      <c r="H83" s="218">
        <f t="shared" si="67"/>
        <v>4</v>
      </c>
      <c r="I83" s="218">
        <f t="shared" si="68"/>
      </c>
      <c r="J83" s="218">
        <f t="shared" si="69"/>
      </c>
      <c r="K83" s="218">
        <f t="shared" si="70"/>
      </c>
      <c r="L83" s="218">
        <f t="shared" si="71"/>
      </c>
      <c r="M83" s="218">
        <f t="shared" si="72"/>
      </c>
      <c r="N83" s="218">
        <f t="shared" si="73"/>
      </c>
    </row>
    <row r="84" spans="1:14" ht="12.75">
      <c r="A84" s="230">
        <f>Results!P15</f>
        <v>0</v>
      </c>
      <c r="B84" s="231">
        <v>4</v>
      </c>
      <c r="C84" s="232">
        <f>IF(A84=0,"",INDEX('Team Declaration'!$C$6:$BI$17,MATCH(A80,'Team Declaration'!$B$6:$B$17,0),MATCH(A84,'Team Declaration'!$C$4:$BI$4,0)))</f>
      </c>
      <c r="D84" s="232">
        <f>IF(A84=0,"",INDEX('Team Declaration'!$C$3:$BI$17,1,MATCH(A84,'Team Declaration'!$C$4:$BI$4,0)-6))</f>
      </c>
      <c r="E84" s="233">
        <f>Results!Q15</f>
        <v>0</v>
      </c>
      <c r="F84" s="231">
        <v>3</v>
      </c>
      <c r="H84" s="218">
        <f t="shared" si="67"/>
      </c>
      <c r="I84" s="218">
        <f t="shared" si="68"/>
      </c>
      <c r="J84" s="218">
        <f t="shared" si="69"/>
      </c>
      <c r="K84" s="218">
        <f t="shared" si="70"/>
      </c>
      <c r="L84" s="218">
        <f t="shared" si="71"/>
      </c>
      <c r="M84" s="218">
        <f t="shared" si="72"/>
      </c>
      <c r="N84" s="218">
        <f t="shared" si="73"/>
      </c>
    </row>
    <row r="85" spans="1:14" ht="12.75">
      <c r="A85" s="230">
        <f>Results!P16</f>
        <v>0</v>
      </c>
      <c r="B85" s="231">
        <v>5</v>
      </c>
      <c r="C85" s="232">
        <f>IF(A85=0,"",INDEX('Team Declaration'!$C$6:$BI$17,MATCH(A80,'Team Declaration'!$B$6:$B$17,0),MATCH(A85,'Team Declaration'!$C$4:$BI$4,0)))</f>
      </c>
      <c r="D85" s="232">
        <f>IF(A85=0,"",INDEX('Team Declaration'!$C$3:$BI$17,1,MATCH(A85,'Team Declaration'!$C$4:$BI$4,0)-6))</f>
      </c>
      <c r="E85" s="233">
        <f>Results!Q16</f>
        <v>0</v>
      </c>
      <c r="F85" s="231">
        <v>2</v>
      </c>
      <c r="H85" s="218">
        <f t="shared" si="67"/>
      </c>
      <c r="I85" s="218">
        <f t="shared" si="68"/>
      </c>
      <c r="J85" s="218">
        <f t="shared" si="69"/>
      </c>
      <c r="K85" s="218">
        <f t="shared" si="70"/>
      </c>
      <c r="L85" s="218">
        <f t="shared" si="71"/>
      </c>
      <c r="M85" s="218">
        <f t="shared" si="72"/>
      </c>
      <c r="N85" s="218">
        <f t="shared" si="73"/>
      </c>
    </row>
    <row r="86" spans="1:14" ht="12.75">
      <c r="A86" s="230">
        <f>Results!P17</f>
        <v>0</v>
      </c>
      <c r="B86" s="231">
        <v>6</v>
      </c>
      <c r="C86" s="232">
        <f>IF(A86=0,"",INDEX('Team Declaration'!$C$6:$BI$17,MATCH(A80,'Team Declaration'!$B$6:$B$17,0),MATCH(A86,'Team Declaration'!$C$4:$BI$4,0)))</f>
      </c>
      <c r="D86" s="232">
        <f>IF(A86=0,"",INDEX('Team Declaration'!$C$3:$BI$17,1,MATCH(A86,'Team Declaration'!$C$4:$BI$4,0)-6))</f>
      </c>
      <c r="E86" s="233">
        <f>Results!Q17</f>
        <v>0</v>
      </c>
      <c r="F86" s="231">
        <v>1</v>
      </c>
      <c r="H86" s="218">
        <f t="shared" si="67"/>
      </c>
      <c r="I86" s="218">
        <f t="shared" si="68"/>
      </c>
      <c r="J86" s="218">
        <f t="shared" si="69"/>
      </c>
      <c r="K86" s="218">
        <f t="shared" si="70"/>
      </c>
      <c r="L86" s="218">
        <f t="shared" si="71"/>
      </c>
      <c r="M86" s="218">
        <f t="shared" si="72"/>
      </c>
      <c r="N86" s="218">
        <f t="shared" si="73"/>
      </c>
    </row>
    <row r="87" spans="1:16" ht="12.75">
      <c r="A87" s="212" t="str">
        <f>Results!A18</f>
        <v>1500 metres</v>
      </c>
      <c r="C87" s="229" t="str">
        <f>CONCATENATE("Mens ",P87)</f>
        <v>Mens 1500 metres A</v>
      </c>
      <c r="D87" s="234"/>
      <c r="P87" t="str">
        <f>CONCATENATE(A87," A")</f>
        <v>1500 metres A</v>
      </c>
    </row>
    <row r="88" spans="1:14" ht="12.75">
      <c r="A88" s="230" t="str">
        <f>Results!D19</f>
        <v>A</v>
      </c>
      <c r="B88" s="231">
        <v>1</v>
      </c>
      <c r="C88" s="232" t="str">
        <f>IF(A88=0,"",INDEX('Team Declaration'!$C$6:$BI$17,MATCH(A87,'Team Declaration'!$B$6:$B$17,0),MATCH(A88,'Team Declaration'!$C$4:$BI$4,0)))</f>
        <v>Joe Ashley</v>
      </c>
      <c r="D88" s="232" t="str">
        <f>IF(A88=0,"",INDEX('Team Declaration'!$C$3:$BI$17,1,MATCH(LEFT(A88,1),'Team Declaration'!$C$4:$BI$4,0)))</f>
        <v>Arena 80</v>
      </c>
      <c r="E88" s="233" t="str">
        <f>Results!E19</f>
        <v>4.28.0</v>
      </c>
      <c r="F88" s="231">
        <v>6</v>
      </c>
      <c r="H88" s="218">
        <f aca="true" t="shared" si="74" ref="H88:H93">IF($A88="","",IF(LEFT($A88,1)=H$9,$F88,""))</f>
        <v>6</v>
      </c>
      <c r="I88" s="218">
        <f aca="true" t="shared" si="75" ref="I88:I93">IF($A88="","",IF(LEFT($A88,1)=I$9,$F88,""))</f>
      </c>
      <c r="J88" s="218">
        <f aca="true" t="shared" si="76" ref="J88:J93">IF($A88="","",IF(LEFT($A88,1)=J$9,$F88,""))</f>
      </c>
      <c r="K88" s="218">
        <f aca="true" t="shared" si="77" ref="K88:K93">IF($A88="","",IF(LEFT($A88,1)=K$9,$F88,""))</f>
      </c>
      <c r="L88" s="218">
        <f aca="true" t="shared" si="78" ref="L88:L93">IF($A88="","",IF(LEFT($A88,1)=L$9,$F88,""))</f>
      </c>
      <c r="M88" s="218">
        <f aca="true" t="shared" si="79" ref="M88:M93">IF($A88="","",IF(LEFT($A88,1)=M$9,$F88,""))</f>
      </c>
      <c r="N88" s="218">
        <f aca="true" t="shared" si="80" ref="N88:N93">IF($A88="","",IF(LEFT($A88,1)=N$9,$F88,""))</f>
      </c>
    </row>
    <row r="89" spans="1:14" ht="12.75">
      <c r="A89" s="230" t="str">
        <f>Results!D20</f>
        <v>E</v>
      </c>
      <c r="B89" s="231">
        <v>2</v>
      </c>
      <c r="C89" s="232" t="str">
        <f>IF(A89=0,"",INDEX('Team Declaration'!$C$6:$BI$17,MATCH(A87,'Team Declaration'!$B$6:$B$17,0),MATCH(A89,'Team Declaration'!$C$4:$BI$4,0)))</f>
        <v>Paul Mealling</v>
      </c>
      <c r="D89" s="232" t="str">
        <f>IF(A89=0,"",INDEX('Team Declaration'!$C$3:$BI$17,1,MATCH(LEFT(A89,1),'Team Declaration'!$C$4:$BI$4,0)))</f>
        <v>Eastbourne Rovers AC</v>
      </c>
      <c r="E89" s="233" t="str">
        <f>Results!E20</f>
        <v>4.50.6</v>
      </c>
      <c r="F89" s="231">
        <v>5</v>
      </c>
      <c r="H89" s="218">
        <f t="shared" si="74"/>
      </c>
      <c r="I89" s="218">
        <f t="shared" si="75"/>
      </c>
      <c r="J89" s="218">
        <f t="shared" si="76"/>
      </c>
      <c r="K89" s="218">
        <f t="shared" si="77"/>
        <v>5</v>
      </c>
      <c r="L89" s="218">
        <f t="shared" si="78"/>
      </c>
      <c r="M89" s="218">
        <f t="shared" si="79"/>
      </c>
      <c r="N89" s="218">
        <f t="shared" si="80"/>
      </c>
    </row>
    <row r="90" spans="1:14" ht="12.75">
      <c r="A90" s="230" t="str">
        <f>Results!D21</f>
        <v>G</v>
      </c>
      <c r="B90" s="231">
        <v>3</v>
      </c>
      <c r="C90" s="232" t="str">
        <f>IF(A90=0,"",INDEX('Team Declaration'!$C$6:$BI$17,MATCH(A87,'Team Declaration'!$B$6:$B$17,0),MATCH(A90,'Team Declaration'!$C$4:$BI$4,0)))</f>
        <v>Colin Bennett</v>
      </c>
      <c r="D90" s="232" t="str">
        <f>IF(A90=0,"",INDEX('Team Declaration'!$C$3:$BI$17,1,MATCH(LEFT(A90,1),'Team Declaration'!$C$4:$BI$4,0)))</f>
        <v>Haywards Heath &amp; Lewes</v>
      </c>
      <c r="E90" s="233" t="str">
        <f>Results!E21</f>
        <v>5.05.8</v>
      </c>
      <c r="F90" s="231">
        <v>4</v>
      </c>
      <c r="H90" s="218">
        <f t="shared" si="74"/>
      </c>
      <c r="I90" s="218">
        <f t="shared" si="75"/>
      </c>
      <c r="J90" s="218">
        <f t="shared" si="76"/>
      </c>
      <c r="K90" s="218">
        <f t="shared" si="77"/>
      </c>
      <c r="L90" s="218">
        <f t="shared" si="78"/>
      </c>
      <c r="M90" s="218">
        <f t="shared" si="79"/>
        <v>4</v>
      </c>
      <c r="N90" s="218">
        <f t="shared" si="80"/>
      </c>
    </row>
    <row r="91" spans="1:14" ht="12.75">
      <c r="A91" s="230" t="str">
        <f>Results!D22</f>
        <v>B</v>
      </c>
      <c r="B91" s="231">
        <v>4</v>
      </c>
      <c r="C91" s="232" t="str">
        <f>IF(A91=0,"",INDEX('Team Declaration'!$C$6:$BI$17,MATCH(A87,'Team Declaration'!$B$6:$B$17,0),MATCH(A91,'Team Declaration'!$C$4:$BI$4,0)))</f>
        <v>Shaun Billing</v>
      </c>
      <c r="D91" s="232" t="str">
        <f>IF(A91=0,"",INDEX('Team Declaration'!$C$3:$BI$17,1,MATCH(LEFT(A91,1),'Team Declaration'!$C$4:$BI$4,0)))</f>
        <v>Brighton &amp; Hove AC</v>
      </c>
      <c r="E91" s="233" t="str">
        <f>Results!E22</f>
        <v>5.46.6</v>
      </c>
      <c r="F91" s="231">
        <v>3</v>
      </c>
      <c r="H91" s="218">
        <f t="shared" si="74"/>
      </c>
      <c r="I91" s="218">
        <f t="shared" si="75"/>
        <v>3</v>
      </c>
      <c r="J91" s="218">
        <f t="shared" si="76"/>
      </c>
      <c r="K91" s="218">
        <f t="shared" si="77"/>
      </c>
      <c r="L91" s="218">
        <f t="shared" si="78"/>
      </c>
      <c r="M91" s="218">
        <f t="shared" si="79"/>
      </c>
      <c r="N91" s="218">
        <f t="shared" si="80"/>
      </c>
    </row>
    <row r="92" spans="1:14" ht="12.75">
      <c r="A92" s="230">
        <f>Results!D23</f>
        <v>0</v>
      </c>
      <c r="B92" s="231">
        <v>5</v>
      </c>
      <c r="C92" s="232">
        <f>IF(A92=0,"",INDEX('Team Declaration'!$C$6:$BI$17,MATCH(A87,'Team Declaration'!$B$6:$B$17,0),MATCH(A92,'Team Declaration'!$C$4:$BI$4,0)))</f>
      </c>
      <c r="D92" s="232">
        <f>IF(A92=0,"",INDEX('Team Declaration'!$C$3:$BI$17,1,MATCH(LEFT(A92,1),'Team Declaration'!$C$4:$BI$4,0)))</f>
      </c>
      <c r="E92" s="233">
        <f>Results!E23</f>
        <v>0</v>
      </c>
      <c r="F92" s="231">
        <v>2</v>
      </c>
      <c r="H92" s="218">
        <f t="shared" si="74"/>
      </c>
      <c r="I92" s="218">
        <f t="shared" si="75"/>
      </c>
      <c r="J92" s="218">
        <f t="shared" si="76"/>
      </c>
      <c r="K92" s="218">
        <f t="shared" si="77"/>
      </c>
      <c r="L92" s="218">
        <f t="shared" si="78"/>
      </c>
      <c r="M92" s="218">
        <f t="shared" si="79"/>
      </c>
      <c r="N92" s="218">
        <f t="shared" si="80"/>
      </c>
    </row>
    <row r="93" spans="1:14" ht="12.75">
      <c r="A93" s="230">
        <f>Results!D24</f>
        <v>0</v>
      </c>
      <c r="B93" s="231">
        <v>6</v>
      </c>
      <c r="C93" s="232">
        <f>IF(A93=0,"",INDEX('Team Declaration'!$C$6:$BI$17,MATCH(A87,'Team Declaration'!$B$6:$B$17,0),MATCH(A93,'Team Declaration'!$C$4:$BI$4,0)))</f>
      </c>
      <c r="D93" s="232">
        <f>IF(A93=0,"",INDEX('Team Declaration'!$C$3:$BI$17,1,MATCH(LEFT(A93,1),'Team Declaration'!$C$4:$BI$4,0)))</f>
      </c>
      <c r="E93" s="233">
        <f>Results!E24</f>
        <v>0</v>
      </c>
      <c r="F93" s="231">
        <v>1</v>
      </c>
      <c r="H93" s="218">
        <f t="shared" si="74"/>
      </c>
      <c r="I93" s="218">
        <f t="shared" si="75"/>
      </c>
      <c r="J93" s="218">
        <f t="shared" si="76"/>
      </c>
      <c r="K93" s="218">
        <f t="shared" si="77"/>
      </c>
      <c r="L93" s="218">
        <f t="shared" si="78"/>
      </c>
      <c r="M93" s="218">
        <f t="shared" si="79"/>
      </c>
      <c r="N93" s="218">
        <f t="shared" si="80"/>
      </c>
    </row>
    <row r="94" spans="1:16" ht="12.75">
      <c r="A94" s="212" t="str">
        <f>Results!G18</f>
        <v>1500 metres</v>
      </c>
      <c r="C94" s="229" t="str">
        <f>CONCATENATE("Mens ",P94)</f>
        <v>Mens 1500 metres B</v>
      </c>
      <c r="D94" s="234"/>
      <c r="P94" t="str">
        <f>CONCATENATE(A94," B")</f>
        <v>1500 metres B</v>
      </c>
    </row>
    <row r="95" spans="1:14" ht="12.75">
      <c r="A95" s="230" t="str">
        <f>Results!J19</f>
        <v>AA</v>
      </c>
      <c r="B95" s="231">
        <v>1</v>
      </c>
      <c r="C95" s="232" t="str">
        <f>IF(A95=0,"",INDEX('Team Declaration'!$C$6:$BI$17,MATCH(A94,'Team Declaration'!$B$6:$B$17,0),MATCH(A95,'Team Declaration'!$C$4:$BI$4,0)))</f>
        <v>Jon Bowditch</v>
      </c>
      <c r="D95" s="232" t="str">
        <f>IF(A95=0,"",INDEX('Team Declaration'!$C$3:$BI$17,1,MATCH(LEFT(A95,1),'Team Declaration'!$C$4:$BI$4,0)))</f>
        <v>Arena 80</v>
      </c>
      <c r="E95" s="233" t="str">
        <f>Results!K19</f>
        <v>4.59.0</v>
      </c>
      <c r="F95" s="231">
        <v>6</v>
      </c>
      <c r="H95" s="218">
        <f aca="true" t="shared" si="81" ref="H95:H100">IF($A95="","",IF(LEFT($A95,1)=H$9,$F95,""))</f>
        <v>6</v>
      </c>
      <c r="I95" s="218">
        <f aca="true" t="shared" si="82" ref="I95:I100">IF($A95="","",IF(LEFT($A95,1)=I$9,$F95,""))</f>
      </c>
      <c r="J95" s="218">
        <f aca="true" t="shared" si="83" ref="J95:J100">IF($A95="","",IF(LEFT($A95,1)=J$9,$F95,""))</f>
      </c>
      <c r="K95" s="218">
        <f aca="true" t="shared" si="84" ref="K95:K100">IF($A95="","",IF(LEFT($A95,1)=K$9,$F95,""))</f>
      </c>
      <c r="L95" s="218">
        <f aca="true" t="shared" si="85" ref="L95:L100">IF($A95="","",IF(LEFT($A95,1)=L$9,$F95,""))</f>
      </c>
      <c r="M95" s="218">
        <f aca="true" t="shared" si="86" ref="M95:M100">IF($A95="","",IF(LEFT($A95,1)=M$9,$F95,""))</f>
      </c>
      <c r="N95" s="218">
        <f aca="true" t="shared" si="87" ref="N95:N100">IF($A95="","",IF(LEFT($A95,1)=N$9,$F95,""))</f>
      </c>
    </row>
    <row r="96" spans="1:14" ht="12.75">
      <c r="A96" s="230" t="str">
        <f>Results!J20</f>
        <v>GG</v>
      </c>
      <c r="B96" s="231">
        <v>2</v>
      </c>
      <c r="C96" s="232" t="str">
        <f>IF(A96=0,"",INDEX('Team Declaration'!$C$6:$BI$17,MATCH(A94,'Team Declaration'!$B$6:$B$17,0),MATCH(A96,'Team Declaration'!$C$4:$BI$4,0)))</f>
        <v>Tim Popkin</v>
      </c>
      <c r="D96" s="232" t="str">
        <f>IF(A96=0,"",INDEX('Team Declaration'!$C$3:$BI$17,1,MATCH(LEFT(A96,1),'Team Declaration'!$C$4:$BI$4,0)))</f>
        <v>Haywards Heath &amp; Lewes</v>
      </c>
      <c r="E96" s="233" t="str">
        <f>Results!K20</f>
        <v>5.51.2</v>
      </c>
      <c r="F96" s="231">
        <v>5</v>
      </c>
      <c r="H96" s="218">
        <f t="shared" si="81"/>
      </c>
      <c r="I96" s="218">
        <f t="shared" si="82"/>
      </c>
      <c r="J96" s="218">
        <f t="shared" si="83"/>
      </c>
      <c r="K96" s="218">
        <f t="shared" si="84"/>
      </c>
      <c r="L96" s="218">
        <f t="shared" si="85"/>
      </c>
      <c r="M96" s="218">
        <f t="shared" si="86"/>
        <v>5</v>
      </c>
      <c r="N96" s="218">
        <f t="shared" si="87"/>
      </c>
    </row>
    <row r="97" spans="1:14" ht="12.75">
      <c r="A97" s="230">
        <f>Results!J21</f>
        <v>0</v>
      </c>
      <c r="B97" s="231">
        <v>3</v>
      </c>
      <c r="C97" s="232">
        <f>IF(A97=0,"",INDEX('Team Declaration'!$C$6:$BI$17,MATCH(A94,'Team Declaration'!$B$6:$B$17,0),MATCH(A97,'Team Declaration'!$C$4:$BI$4,0)))</f>
      </c>
      <c r="D97" s="232">
        <f>IF(A97=0,"",INDEX('Team Declaration'!$C$3:$BI$17,1,MATCH(LEFT(A97,1),'Team Declaration'!$C$4:$BI$4,0)))</f>
      </c>
      <c r="E97" s="233">
        <f>Results!K21</f>
        <v>0</v>
      </c>
      <c r="F97" s="231">
        <v>4</v>
      </c>
      <c r="H97" s="218">
        <f t="shared" si="81"/>
      </c>
      <c r="I97" s="218">
        <f t="shared" si="82"/>
      </c>
      <c r="J97" s="218">
        <f t="shared" si="83"/>
      </c>
      <c r="K97" s="218">
        <f t="shared" si="84"/>
      </c>
      <c r="L97" s="218">
        <f t="shared" si="85"/>
      </c>
      <c r="M97" s="218">
        <f t="shared" si="86"/>
      </c>
      <c r="N97" s="218">
        <f t="shared" si="87"/>
      </c>
    </row>
    <row r="98" spans="1:14" ht="12.75">
      <c r="A98" s="230">
        <f>Results!J22</f>
        <v>0</v>
      </c>
      <c r="B98" s="231">
        <v>4</v>
      </c>
      <c r="C98" s="232">
        <f>IF(A98=0,"",INDEX('Team Declaration'!$C$6:$BI$17,MATCH(A94,'Team Declaration'!$B$6:$B$17,0),MATCH(A98,'Team Declaration'!$C$4:$BI$4,0)))</f>
      </c>
      <c r="D98" s="232">
        <f>IF(A98=0,"",INDEX('Team Declaration'!$C$3:$BI$17,1,MATCH(LEFT(A98,1),'Team Declaration'!$C$4:$BI$4,0)))</f>
      </c>
      <c r="E98" s="233">
        <f>Results!K22</f>
        <v>0</v>
      </c>
      <c r="F98" s="231">
        <v>3</v>
      </c>
      <c r="H98" s="218">
        <f t="shared" si="81"/>
      </c>
      <c r="I98" s="218">
        <f t="shared" si="82"/>
      </c>
      <c r="J98" s="218">
        <f t="shared" si="83"/>
      </c>
      <c r="K98" s="218">
        <f t="shared" si="84"/>
      </c>
      <c r="L98" s="218">
        <f t="shared" si="85"/>
      </c>
      <c r="M98" s="218">
        <f t="shared" si="86"/>
      </c>
      <c r="N98" s="218">
        <f t="shared" si="87"/>
      </c>
    </row>
    <row r="99" spans="1:14" ht="12.75">
      <c r="A99" s="230">
        <f>Results!J23</f>
        <v>0</v>
      </c>
      <c r="B99" s="231">
        <v>5</v>
      </c>
      <c r="C99" s="232">
        <f>IF(A99=0,"",INDEX('Team Declaration'!$C$6:$BI$17,MATCH(A94,'Team Declaration'!$B$6:$B$17,0),MATCH(A99,'Team Declaration'!$C$4:$BI$4,0)))</f>
      </c>
      <c r="D99" s="232">
        <f>IF(A99=0,"",INDEX('Team Declaration'!$C$3:$BI$17,1,MATCH(LEFT(A99,1),'Team Declaration'!$C$4:$BI$4,0)))</f>
      </c>
      <c r="E99" s="233">
        <f>Results!K23</f>
        <v>0</v>
      </c>
      <c r="F99" s="231">
        <v>2</v>
      </c>
      <c r="H99" s="218">
        <f t="shared" si="81"/>
      </c>
      <c r="I99" s="218">
        <f t="shared" si="82"/>
      </c>
      <c r="J99" s="218">
        <f t="shared" si="83"/>
      </c>
      <c r="K99" s="218">
        <f t="shared" si="84"/>
      </c>
      <c r="L99" s="218">
        <f t="shared" si="85"/>
      </c>
      <c r="M99" s="218">
        <f t="shared" si="86"/>
      </c>
      <c r="N99" s="218">
        <f t="shared" si="87"/>
      </c>
    </row>
    <row r="100" spans="1:14" ht="12.75">
      <c r="A100" s="230">
        <f>Results!J24</f>
        <v>0</v>
      </c>
      <c r="B100" s="231">
        <v>6</v>
      </c>
      <c r="C100" s="232">
        <f>IF(A100=0,"",INDEX('Team Declaration'!$C$6:$BI$17,MATCH(A94,'Team Declaration'!$B$6:$B$17,0),MATCH(A100,'Team Declaration'!$C$4:$BI$4,0)))</f>
      </c>
      <c r="D100" s="232">
        <f>IF(A100=0,"",INDEX('Team Declaration'!$C$3:$BI$17,1,MATCH(LEFT(A100,1),'Team Declaration'!$C$4:$BI$4,0)))</f>
      </c>
      <c r="E100" s="233">
        <f>Results!K24</f>
        <v>0</v>
      </c>
      <c r="F100" s="231">
        <v>1</v>
      </c>
      <c r="H100" s="218">
        <f t="shared" si="81"/>
      </c>
      <c r="I100" s="218">
        <f t="shared" si="82"/>
      </c>
      <c r="J100" s="218">
        <f t="shared" si="83"/>
      </c>
      <c r="K100" s="218">
        <f t="shared" si="84"/>
      </c>
      <c r="L100" s="218">
        <f t="shared" si="85"/>
      </c>
      <c r="M100" s="218">
        <f t="shared" si="86"/>
      </c>
      <c r="N100" s="218">
        <f t="shared" si="87"/>
      </c>
    </row>
    <row r="101" spans="1:16" ht="12.75">
      <c r="A101" s="212" t="str">
        <f>Results!M18</f>
        <v>1500 metres</v>
      </c>
      <c r="C101" s="229" t="str">
        <f>CONCATENATE("Mens ",P101)</f>
        <v>Mens 1500 metres 50+</v>
      </c>
      <c r="D101" s="234"/>
      <c r="P101" t="str">
        <f>CONCATENATE(A101," 50+")</f>
        <v>1500 metres 50+</v>
      </c>
    </row>
    <row r="102" spans="1:14" ht="12.75">
      <c r="A102" s="230">
        <f>Results!P19</f>
        <v>17</v>
      </c>
      <c r="B102" s="231">
        <v>1</v>
      </c>
      <c r="C102" s="232" t="str">
        <f>IF(A102=0,"",INDEX('Team Declaration'!$C$6:$BI$17,MATCH(A101,'Team Declaration'!$B$6:$B$17,0),MATCH(A102,'Team Declaration'!$C$4:$BI$4,0)))</f>
        <v>Jonathan Burrell</v>
      </c>
      <c r="D102" s="232" t="str">
        <f>IF(A102=0,"",INDEX('Team Declaration'!$C$3:$BI$17,1,MATCH(A102,'Team Declaration'!$C$4:$BI$4,0)-4))</f>
        <v>Haywards Heath &amp; Lewes</v>
      </c>
      <c r="E102" s="233" t="str">
        <f>Results!Q19</f>
        <v>5.02.2</v>
      </c>
      <c r="F102" s="231">
        <v>6</v>
      </c>
      <c r="H102" s="218">
        <f aca="true" t="shared" si="88" ref="H102:H107">IF($A102="","",IF($A102=H$11,$F102,""))</f>
      </c>
      <c r="I102" s="218">
        <f aca="true" t="shared" si="89" ref="I102:I107">IF($A102="","",IF($A102=I$11,$F102,""))</f>
      </c>
      <c r="J102" s="218">
        <f aca="true" t="shared" si="90" ref="J102:J107">IF($A102="","",IF($A102=J$11,$F102,""))</f>
      </c>
      <c r="K102" s="218">
        <f aca="true" t="shared" si="91" ref="K102:K107">IF($A102="","",IF($A102=K$11,$F102,""))</f>
      </c>
      <c r="L102" s="218">
        <f aca="true" t="shared" si="92" ref="L102:L107">IF($A102="","",IF($A102=L$11,$F102,""))</f>
      </c>
      <c r="M102" s="218">
        <f aca="true" t="shared" si="93" ref="M102:M107">IF($A102="","",IF($A102=M$11,$F102,""))</f>
        <v>6</v>
      </c>
      <c r="N102" s="218">
        <f aca="true" t="shared" si="94" ref="N102:N107">IF($A102="","",IF($A102=N$11,$F102,""))</f>
      </c>
    </row>
    <row r="103" spans="1:14" ht="12.75">
      <c r="A103" s="230">
        <f>Results!P20</f>
        <v>11</v>
      </c>
      <c r="B103" s="231">
        <v>2</v>
      </c>
      <c r="C103" s="232" t="str">
        <f>IF(A103=0,"",INDEX('Team Declaration'!$C$6:$BI$17,MATCH(A101,'Team Declaration'!$B$6:$B$17,0),MATCH(A103,'Team Declaration'!$C$4:$BI$4,0)))</f>
        <v>Mark Halls</v>
      </c>
      <c r="D103" s="232" t="str">
        <f>IF(A103=0,"",INDEX('Team Declaration'!$C$3:$BI$17,1,MATCH(A103,'Team Declaration'!$C$4:$BI$4,0)-4))</f>
        <v>Brighton &amp; Hove AC</v>
      </c>
      <c r="E103" s="233" t="str">
        <f>Results!Q20</f>
        <v>5.03.2</v>
      </c>
      <c r="F103" s="231">
        <v>5</v>
      </c>
      <c r="H103" s="218">
        <f t="shared" si="88"/>
      </c>
      <c r="I103" s="218">
        <f t="shared" si="89"/>
        <v>5</v>
      </c>
      <c r="J103" s="218">
        <f t="shared" si="90"/>
      </c>
      <c r="K103" s="218">
        <f t="shared" si="91"/>
      </c>
      <c r="L103" s="218">
        <f t="shared" si="92"/>
      </c>
      <c r="M103" s="218">
        <f t="shared" si="93"/>
      </c>
      <c r="N103" s="218">
        <f t="shared" si="94"/>
      </c>
    </row>
    <row r="104" spans="1:14" ht="12.75">
      <c r="A104" s="230">
        <f>Results!P21</f>
        <v>10</v>
      </c>
      <c r="B104" s="231">
        <v>3</v>
      </c>
      <c r="C104" s="232" t="str">
        <f>IF(A104=0,"",INDEX('Team Declaration'!$C$6:$BI$17,MATCH(A101,'Team Declaration'!$B$6:$B$17,0),MATCH(A104,'Team Declaration'!$C$4:$BI$4,0)))</f>
        <v>Paul Gasson</v>
      </c>
      <c r="D104" s="232" t="str">
        <f>IF(A104=0,"",INDEX('Team Declaration'!$C$3:$BI$17,1,MATCH(A104,'Team Declaration'!$C$4:$BI$4,0)-4))</f>
        <v>Arena 80</v>
      </c>
      <c r="E104" s="233" t="str">
        <f>Results!Q21</f>
        <v>5.30.7</v>
      </c>
      <c r="F104" s="231">
        <v>4</v>
      </c>
      <c r="H104" s="218">
        <f t="shared" si="88"/>
        <v>4</v>
      </c>
      <c r="I104" s="218">
        <f t="shared" si="89"/>
      </c>
      <c r="J104" s="218">
        <f t="shared" si="90"/>
      </c>
      <c r="K104" s="218">
        <f t="shared" si="91"/>
      </c>
      <c r="L104" s="218">
        <f t="shared" si="92"/>
      </c>
      <c r="M104" s="218">
        <f t="shared" si="93"/>
      </c>
      <c r="N104" s="218">
        <f t="shared" si="94"/>
      </c>
    </row>
    <row r="105" spans="1:14" ht="12.75">
      <c r="A105" s="230">
        <f>Results!P22</f>
        <v>14</v>
      </c>
      <c r="B105" s="231">
        <v>4</v>
      </c>
      <c r="C105" s="232" t="str">
        <f>IF(A105=0,"",INDEX('Team Declaration'!$C$6:$BI$17,MATCH(A101,'Team Declaration'!$B$6:$B$17,0),MATCH(A105,'Team Declaration'!$C$4:$BI$4,0)))</f>
        <v>Alan Rolfe</v>
      </c>
      <c r="D105" s="232" t="str">
        <f>IF(A105=0,"",INDEX('Team Declaration'!$C$3:$BI$17,1,MATCH(A105,'Team Declaration'!$C$4:$BI$4,0)-4))</f>
        <v>Eastbourne Rovers AC</v>
      </c>
      <c r="E105" s="233" t="str">
        <f>Results!Q22</f>
        <v>5.42.8</v>
      </c>
      <c r="F105" s="231">
        <v>3</v>
      </c>
      <c r="H105" s="218">
        <f t="shared" si="88"/>
      </c>
      <c r="I105" s="218">
        <f t="shared" si="89"/>
      </c>
      <c r="J105" s="218">
        <f t="shared" si="90"/>
      </c>
      <c r="K105" s="218">
        <f t="shared" si="91"/>
        <v>3</v>
      </c>
      <c r="L105" s="218">
        <f t="shared" si="92"/>
      </c>
      <c r="M105" s="218">
        <f t="shared" si="93"/>
      </c>
      <c r="N105" s="218">
        <f t="shared" si="94"/>
      </c>
    </row>
    <row r="106" spans="1:14" ht="12.75">
      <c r="A106" s="230">
        <f>Results!P23</f>
        <v>0</v>
      </c>
      <c r="B106" s="231">
        <v>5</v>
      </c>
      <c r="C106" s="232">
        <f>IF(A106=0,"",INDEX('Team Declaration'!$C$6:$BI$17,MATCH(A101,'Team Declaration'!$B$6:$B$17,0),MATCH(A106,'Team Declaration'!$C$4:$BI$4,0)))</f>
      </c>
      <c r="D106" s="232">
        <f>IF(A106=0,"",INDEX('Team Declaration'!$C$3:$BI$17,1,MATCH(A106,'Team Declaration'!$C$4:$BI$4,0)-4))</f>
      </c>
      <c r="E106" s="233">
        <f>Results!Q23</f>
        <v>0</v>
      </c>
      <c r="F106" s="231">
        <v>2</v>
      </c>
      <c r="H106" s="218">
        <f t="shared" si="88"/>
      </c>
      <c r="I106" s="218">
        <f t="shared" si="89"/>
      </c>
      <c r="J106" s="218">
        <f t="shared" si="90"/>
      </c>
      <c r="K106" s="218">
        <f t="shared" si="91"/>
      </c>
      <c r="L106" s="218">
        <f t="shared" si="92"/>
      </c>
      <c r="M106" s="218">
        <f t="shared" si="93"/>
      </c>
      <c r="N106" s="218">
        <f t="shared" si="94"/>
      </c>
    </row>
    <row r="107" spans="1:14" ht="12.75">
      <c r="A107" s="230">
        <f>Results!P24</f>
        <v>0</v>
      </c>
      <c r="B107" s="231">
        <v>6</v>
      </c>
      <c r="C107" s="232">
        <f>IF(A107=0,"",INDEX('Team Declaration'!$C$6:$BI$17,MATCH(A101,'Team Declaration'!$B$6:$B$17,0),MATCH(A107,'Team Declaration'!$C$4:$BI$4,0)))</f>
      </c>
      <c r="D107" s="232">
        <f>IF(A107=0,"",INDEX('Team Declaration'!$C$3:$BI$17,1,MATCH(A107,'Team Declaration'!$C$4:$BI$4,0)-4))</f>
      </c>
      <c r="E107" s="233">
        <f>Results!Q24</f>
        <v>0</v>
      </c>
      <c r="F107" s="231">
        <v>1</v>
      </c>
      <c r="H107" s="218">
        <f t="shared" si="88"/>
      </c>
      <c r="I107" s="218">
        <f t="shared" si="89"/>
      </c>
      <c r="J107" s="218">
        <f t="shared" si="90"/>
      </c>
      <c r="K107" s="218">
        <f t="shared" si="91"/>
      </c>
      <c r="L107" s="218">
        <f t="shared" si="92"/>
      </c>
      <c r="M107" s="218">
        <f t="shared" si="93"/>
      </c>
      <c r="N107" s="218">
        <f t="shared" si="94"/>
      </c>
    </row>
    <row r="108" spans="1:16" ht="12.75">
      <c r="A108" s="212" t="str">
        <f>Results!A25</f>
        <v>400 metres</v>
      </c>
      <c r="C108" s="229" t="str">
        <f>CONCATENATE("Mens ",P108)</f>
        <v>Mens 400 metres A</v>
      </c>
      <c r="D108" s="234"/>
      <c r="P108" t="str">
        <f>CONCATENATE(A108," A")</f>
        <v>400 metres A</v>
      </c>
    </row>
    <row r="109" spans="1:14" ht="12.75">
      <c r="A109" s="230" t="str">
        <f>Results!D26</f>
        <v>B</v>
      </c>
      <c r="B109" s="231">
        <v>1</v>
      </c>
      <c r="C109" s="232" t="str">
        <f>IF(A109=0,"",INDEX('Team Declaration'!$C$6:$BI$17,MATCH(A108,'Team Declaration'!$B$6:$B$17,0),MATCH(A109,'Team Declaration'!$C$4:$BI$4,0)))</f>
        <v>Dave Rogers</v>
      </c>
      <c r="D109" s="232" t="str">
        <f>IF(A109=0,"",INDEX('Team Declaration'!$C$3:$BI$17,1,MATCH(LEFT(A109,1),'Team Declaration'!$C$4:$BI$4,0)))</f>
        <v>Brighton &amp; Hove AC</v>
      </c>
      <c r="E109" s="235">
        <f>Results!E26</f>
        <v>61.3</v>
      </c>
      <c r="F109" s="231">
        <v>6</v>
      </c>
      <c r="H109" s="218">
        <f aca="true" t="shared" si="95" ref="H109:H114">IF($A109="","",IF(LEFT($A109,1)=H$9,$F109,""))</f>
      </c>
      <c r="I109" s="218">
        <f aca="true" t="shared" si="96" ref="I109:I114">IF($A109="","",IF(LEFT($A109,1)=I$9,$F109,""))</f>
        <v>6</v>
      </c>
      <c r="J109" s="218">
        <f aca="true" t="shared" si="97" ref="J109:J114">IF($A109="","",IF(LEFT($A109,1)=J$9,$F109,""))</f>
      </c>
      <c r="K109" s="218">
        <f aca="true" t="shared" si="98" ref="K109:K114">IF($A109="","",IF(LEFT($A109,1)=K$9,$F109,""))</f>
      </c>
      <c r="L109" s="218">
        <f aca="true" t="shared" si="99" ref="L109:L114">IF($A109="","",IF(LEFT($A109,1)=L$9,$F109,""))</f>
      </c>
      <c r="M109" s="218">
        <f aca="true" t="shared" si="100" ref="M109:M114">IF($A109="","",IF(LEFT($A109,1)=M$9,$F109,""))</f>
      </c>
      <c r="N109" s="218">
        <f aca="true" t="shared" si="101" ref="N109:N114">IF($A109="","",IF(LEFT($A109,1)=N$9,$F109,""))</f>
      </c>
    </row>
    <row r="110" spans="1:14" ht="12.75">
      <c r="A110" s="230" t="str">
        <f>Results!D27</f>
        <v>G</v>
      </c>
      <c r="B110" s="231">
        <v>2</v>
      </c>
      <c r="C110" s="232" t="str">
        <f>IF(A110=0,"",INDEX('Team Declaration'!$C$6:$BI$17,MATCH(A108,'Team Declaration'!$B$6:$B$17,0),MATCH(A110,'Team Declaration'!$C$4:$BI$4,0)))</f>
        <v>Colin Bennett</v>
      </c>
      <c r="D110" s="232" t="str">
        <f>IF(A110=0,"",INDEX('Team Declaration'!$C$3:$BI$17,1,MATCH(LEFT(A110,1),'Team Declaration'!$C$4:$BI$4,0)))</f>
        <v>Haywards Heath &amp; Lewes</v>
      </c>
      <c r="E110" s="235">
        <f>Results!E27</f>
        <v>64.7</v>
      </c>
      <c r="F110" s="231">
        <v>5</v>
      </c>
      <c r="H110" s="218">
        <f t="shared" si="95"/>
      </c>
      <c r="I110" s="218">
        <f t="shared" si="96"/>
      </c>
      <c r="J110" s="218">
        <f t="shared" si="97"/>
      </c>
      <c r="K110" s="218">
        <f t="shared" si="98"/>
      </c>
      <c r="L110" s="218">
        <f t="shared" si="99"/>
      </c>
      <c r="M110" s="218">
        <f t="shared" si="100"/>
        <v>5</v>
      </c>
      <c r="N110" s="218">
        <f t="shared" si="101"/>
      </c>
    </row>
    <row r="111" spans="1:14" ht="12.75">
      <c r="A111" s="230" t="str">
        <f>Results!D28</f>
        <v>E</v>
      </c>
      <c r="B111" s="231">
        <v>3</v>
      </c>
      <c r="C111" s="232" t="str">
        <f>IF(A111=0,"",INDEX('Team Declaration'!$C$6:$BI$17,MATCH(A108,'Team Declaration'!$B$6:$B$17,0),MATCH(A111,'Team Declaration'!$C$4:$BI$4,0)))</f>
        <v>Nigel Duckworth</v>
      </c>
      <c r="D111" s="232" t="str">
        <f>IF(A111=0,"",INDEX('Team Declaration'!$C$3:$BI$17,1,MATCH(LEFT(A111,1),'Team Declaration'!$C$4:$BI$4,0)))</f>
        <v>Eastbourne Rovers AC</v>
      </c>
      <c r="E111" s="235">
        <f>Results!E28</f>
        <v>67.2</v>
      </c>
      <c r="F111" s="231">
        <v>4</v>
      </c>
      <c r="H111" s="218">
        <f t="shared" si="95"/>
      </c>
      <c r="I111" s="218">
        <f t="shared" si="96"/>
      </c>
      <c r="J111" s="218">
        <f t="shared" si="97"/>
      </c>
      <c r="K111" s="218">
        <f t="shared" si="98"/>
        <v>4</v>
      </c>
      <c r="L111" s="218">
        <f t="shared" si="99"/>
      </c>
      <c r="M111" s="218">
        <f t="shared" si="100"/>
      </c>
      <c r="N111" s="218">
        <f t="shared" si="101"/>
      </c>
    </row>
    <row r="112" spans="1:14" ht="12.75">
      <c r="A112" s="230">
        <f>Results!D29</f>
        <v>0</v>
      </c>
      <c r="B112" s="231">
        <v>4</v>
      </c>
      <c r="C112" s="232">
        <f>IF(A112=0,"",INDEX('Team Declaration'!$C$6:$BI$17,MATCH(A108,'Team Declaration'!$B$6:$B$17,0),MATCH(A112,'Team Declaration'!$C$4:$BI$4,0)))</f>
      </c>
      <c r="D112" s="232">
        <f>IF(A112=0,"",INDEX('Team Declaration'!$C$3:$BI$17,1,MATCH(LEFT(A112,1),'Team Declaration'!$C$4:$BI$4,0)))</f>
      </c>
      <c r="E112" s="235">
        <f>Results!E29</f>
        <v>0</v>
      </c>
      <c r="F112" s="231">
        <v>3</v>
      </c>
      <c r="H112" s="218">
        <f t="shared" si="95"/>
      </c>
      <c r="I112" s="218">
        <f t="shared" si="96"/>
      </c>
      <c r="J112" s="218">
        <f t="shared" si="97"/>
      </c>
      <c r="K112" s="218">
        <f t="shared" si="98"/>
      </c>
      <c r="L112" s="218">
        <f t="shared" si="99"/>
      </c>
      <c r="M112" s="218">
        <f t="shared" si="100"/>
      </c>
      <c r="N112" s="218">
        <f t="shared" si="101"/>
      </c>
    </row>
    <row r="113" spans="1:14" ht="12.75">
      <c r="A113" s="230">
        <f>Results!D30</f>
        <v>0</v>
      </c>
      <c r="B113" s="231">
        <v>5</v>
      </c>
      <c r="C113" s="232">
        <f>IF(A113=0,"",INDEX('Team Declaration'!$C$6:$BI$17,MATCH(A108,'Team Declaration'!$B$6:$B$17,0),MATCH(A113,'Team Declaration'!$C$4:$BI$4,0)))</f>
      </c>
      <c r="D113" s="232">
        <f>IF(A113=0,"",INDEX('Team Declaration'!$C$3:$BI$17,1,MATCH(LEFT(A113,1),'Team Declaration'!$C$4:$BI$4,0)))</f>
      </c>
      <c r="E113" s="235">
        <f>Results!E30</f>
        <v>0</v>
      </c>
      <c r="F113" s="231">
        <v>2</v>
      </c>
      <c r="H113" s="218">
        <f t="shared" si="95"/>
      </c>
      <c r="I113" s="218">
        <f t="shared" si="96"/>
      </c>
      <c r="J113" s="218">
        <f t="shared" si="97"/>
      </c>
      <c r="K113" s="218">
        <f t="shared" si="98"/>
      </c>
      <c r="L113" s="218">
        <f t="shared" si="99"/>
      </c>
      <c r="M113" s="218">
        <f t="shared" si="100"/>
      </c>
      <c r="N113" s="218">
        <f t="shared" si="101"/>
      </c>
    </row>
    <row r="114" spans="1:14" ht="12.75">
      <c r="A114" s="230">
        <f>Results!D31</f>
        <v>0</v>
      </c>
      <c r="B114" s="231">
        <v>6</v>
      </c>
      <c r="C114" s="232">
        <f>IF(A114=0,"",INDEX('Team Declaration'!$C$6:$BI$17,MATCH(A108,'Team Declaration'!$B$6:$B$17,0),MATCH(A114,'Team Declaration'!$C$4:$BI$4,0)))</f>
      </c>
      <c r="D114" s="232">
        <f>IF(A114=0,"",INDEX('Team Declaration'!$C$3:$BI$17,1,MATCH(LEFT(A114,1),'Team Declaration'!$C$4:$BI$4,0)))</f>
      </c>
      <c r="E114" s="235">
        <f>Results!E31</f>
        <v>0</v>
      </c>
      <c r="F114" s="231">
        <v>1</v>
      </c>
      <c r="H114" s="218">
        <f t="shared" si="95"/>
      </c>
      <c r="I114" s="218">
        <f t="shared" si="96"/>
      </c>
      <c r="J114" s="218">
        <f t="shared" si="97"/>
      </c>
      <c r="K114" s="218">
        <f t="shared" si="98"/>
      </c>
      <c r="L114" s="218">
        <f t="shared" si="99"/>
      </c>
      <c r="M114" s="218">
        <f t="shared" si="100"/>
      </c>
      <c r="N114" s="218">
        <f t="shared" si="101"/>
      </c>
    </row>
    <row r="115" spans="1:16" ht="12.75">
      <c r="A115" s="212" t="str">
        <f>Results!G25</f>
        <v>400 metres</v>
      </c>
      <c r="C115" s="229" t="str">
        <f>CONCATENATE("Mens ",P115)</f>
        <v>Mens 400 metres B</v>
      </c>
      <c r="D115" s="234"/>
      <c r="E115" s="236"/>
      <c r="P115" t="str">
        <f>CONCATENATE(A115," B")</f>
        <v>400 metres B</v>
      </c>
    </row>
    <row r="116" spans="1:14" ht="12.75">
      <c r="A116" s="230" t="str">
        <f>Results!J26</f>
        <v>GG</v>
      </c>
      <c r="B116" s="231">
        <v>1</v>
      </c>
      <c r="C116" s="232" t="str">
        <f>IF(A116=0,"",INDEX('Team Declaration'!$C$6:$BI$17,MATCH(A115,'Team Declaration'!$B$6:$B$17,0),MATCH(A116,'Team Declaration'!$C$4:$BI$4,0)))</f>
        <v>Tim Popkin</v>
      </c>
      <c r="D116" s="232" t="str">
        <f>IF(A116=0,"",INDEX('Team Declaration'!$C$3:$BI$17,1,MATCH(LEFT(A116,1),'Team Declaration'!$C$4:$BI$4,0)))</f>
        <v>Haywards Heath &amp; Lewes</v>
      </c>
      <c r="E116" s="235">
        <f>Results!K26</f>
        <v>69.1</v>
      </c>
      <c r="F116" s="231">
        <v>6</v>
      </c>
      <c r="H116" s="218">
        <f aca="true" t="shared" si="102" ref="H116:H121">IF($A116="","",IF(LEFT($A116,1)=H$9,$F116,""))</f>
      </c>
      <c r="I116" s="218">
        <f aca="true" t="shared" si="103" ref="I116:I121">IF($A116="","",IF(LEFT($A116,1)=I$9,$F116,""))</f>
      </c>
      <c r="J116" s="218">
        <f aca="true" t="shared" si="104" ref="J116:J121">IF($A116="","",IF(LEFT($A116,1)=J$9,$F116,""))</f>
      </c>
      <c r="K116" s="218">
        <f aca="true" t="shared" si="105" ref="K116:K121">IF($A116="","",IF(LEFT($A116,1)=K$9,$F116,""))</f>
      </c>
      <c r="L116" s="218">
        <f aca="true" t="shared" si="106" ref="L116:L121">IF($A116="","",IF(LEFT($A116,1)=L$9,$F116,""))</f>
      </c>
      <c r="M116" s="218">
        <f aca="true" t="shared" si="107" ref="M116:M121">IF($A116="","",IF(LEFT($A116,1)=M$9,$F116,""))</f>
        <v>6</v>
      </c>
      <c r="N116" s="218">
        <f aca="true" t="shared" si="108" ref="N116:N121">IF($A116="","",IF(LEFT($A116,1)=N$9,$F116,""))</f>
      </c>
    </row>
    <row r="117" spans="1:14" ht="12.75">
      <c r="A117" s="230" t="str">
        <f>Results!J27</f>
        <v>EE</v>
      </c>
      <c r="B117" s="231">
        <v>2</v>
      </c>
      <c r="C117" s="232" t="str">
        <f>IF(A117=0,"",INDEX('Team Declaration'!$C$6:$BI$17,MATCH(A115,'Team Declaration'!$B$6:$B$17,0),MATCH(A117,'Team Declaration'!$C$4:$BI$4,0)))</f>
        <v>Dan Ellis</v>
      </c>
      <c r="D117" s="232" t="str">
        <f>IF(A117=0,"",INDEX('Team Declaration'!$C$3:$BI$17,1,MATCH(LEFT(A117,1),'Team Declaration'!$C$4:$BI$4,0)))</f>
        <v>Eastbourne Rovers AC</v>
      </c>
      <c r="E117" s="235">
        <f>Results!K27</f>
        <v>73.3</v>
      </c>
      <c r="F117" s="231">
        <v>5</v>
      </c>
      <c r="H117" s="218">
        <f t="shared" si="102"/>
      </c>
      <c r="I117" s="218">
        <f t="shared" si="103"/>
      </c>
      <c r="J117" s="218">
        <f t="shared" si="104"/>
      </c>
      <c r="K117" s="218">
        <f t="shared" si="105"/>
        <v>5</v>
      </c>
      <c r="L117" s="218">
        <f t="shared" si="106"/>
      </c>
      <c r="M117" s="218">
        <f t="shared" si="107"/>
      </c>
      <c r="N117" s="218">
        <f t="shared" si="108"/>
      </c>
    </row>
    <row r="118" spans="1:14" ht="12.75">
      <c r="A118" s="230">
        <f>Results!J28</f>
        <v>0</v>
      </c>
      <c r="B118" s="231">
        <v>3</v>
      </c>
      <c r="C118" s="232">
        <f>IF(A118=0,"",INDEX('Team Declaration'!$C$6:$BI$17,MATCH(A115,'Team Declaration'!$B$6:$B$17,0),MATCH(A118,'Team Declaration'!$C$4:$BI$4,0)))</f>
      </c>
      <c r="D118" s="232">
        <f>IF(A118=0,"",INDEX('Team Declaration'!$C$3:$BI$17,1,MATCH(LEFT(A118,1),'Team Declaration'!$C$4:$BI$4,0)))</f>
      </c>
      <c r="E118" s="235">
        <f>Results!K28</f>
        <v>0</v>
      </c>
      <c r="F118" s="231">
        <v>4</v>
      </c>
      <c r="H118" s="218">
        <f t="shared" si="102"/>
      </c>
      <c r="I118" s="218">
        <f t="shared" si="103"/>
      </c>
      <c r="J118" s="218">
        <f t="shared" si="104"/>
      </c>
      <c r="K118" s="218">
        <f t="shared" si="105"/>
      </c>
      <c r="L118" s="218">
        <f t="shared" si="106"/>
      </c>
      <c r="M118" s="218">
        <f t="shared" si="107"/>
      </c>
      <c r="N118" s="218">
        <f t="shared" si="108"/>
      </c>
    </row>
    <row r="119" spans="1:14" ht="12.75">
      <c r="A119" s="230">
        <f>Results!J29</f>
        <v>0</v>
      </c>
      <c r="B119" s="231">
        <v>4</v>
      </c>
      <c r="C119" s="232">
        <f>IF(A119=0,"",INDEX('Team Declaration'!$C$6:$BI$17,MATCH(A115,'Team Declaration'!$B$6:$B$17,0),MATCH(A119,'Team Declaration'!$C$4:$BI$4,0)))</f>
      </c>
      <c r="D119" s="232">
        <f>IF(A119=0,"",INDEX('Team Declaration'!$C$3:$BI$17,1,MATCH(LEFT(A119,1),'Team Declaration'!$C$4:$BI$4,0)))</f>
      </c>
      <c r="E119" s="235">
        <f>Results!K29</f>
        <v>0</v>
      </c>
      <c r="F119" s="231">
        <v>3</v>
      </c>
      <c r="H119" s="218">
        <f t="shared" si="102"/>
      </c>
      <c r="I119" s="218">
        <f t="shared" si="103"/>
      </c>
      <c r="J119" s="218">
        <f t="shared" si="104"/>
      </c>
      <c r="K119" s="218">
        <f t="shared" si="105"/>
      </c>
      <c r="L119" s="218">
        <f t="shared" si="106"/>
      </c>
      <c r="M119" s="218">
        <f t="shared" si="107"/>
      </c>
      <c r="N119" s="218">
        <f t="shared" si="108"/>
      </c>
    </row>
    <row r="120" spans="1:14" ht="12.75">
      <c r="A120" s="230">
        <f>Results!J30</f>
        <v>0</v>
      </c>
      <c r="B120" s="231">
        <v>5</v>
      </c>
      <c r="C120" s="232">
        <f>IF(A120=0,"",INDEX('Team Declaration'!$C$6:$BI$17,MATCH(A115,'Team Declaration'!$B$6:$B$17,0),MATCH(A120,'Team Declaration'!$C$4:$BI$4,0)))</f>
      </c>
      <c r="D120" s="232">
        <f>IF(A120=0,"",INDEX('Team Declaration'!$C$3:$BI$17,1,MATCH(LEFT(A120,1),'Team Declaration'!$C$4:$BI$4,0)))</f>
      </c>
      <c r="E120" s="235">
        <f>Results!K30</f>
        <v>0</v>
      </c>
      <c r="F120" s="231">
        <v>2</v>
      </c>
      <c r="H120" s="218">
        <f t="shared" si="102"/>
      </c>
      <c r="I120" s="218">
        <f t="shared" si="103"/>
      </c>
      <c r="J120" s="218">
        <f t="shared" si="104"/>
      </c>
      <c r="K120" s="218">
        <f t="shared" si="105"/>
      </c>
      <c r="L120" s="218">
        <f t="shared" si="106"/>
      </c>
      <c r="M120" s="218">
        <f t="shared" si="107"/>
      </c>
      <c r="N120" s="218">
        <f t="shared" si="108"/>
      </c>
    </row>
    <row r="121" spans="1:14" ht="12.75">
      <c r="A121" s="230">
        <f>Results!J31</f>
        <v>0</v>
      </c>
      <c r="B121" s="231">
        <v>6</v>
      </c>
      <c r="C121" s="232">
        <f>IF(A121=0,"",INDEX('Team Declaration'!$C$6:$BI$17,MATCH(A115,'Team Declaration'!$B$6:$B$17,0),MATCH(A121,'Team Declaration'!$C$4:$BI$4,0)))</f>
      </c>
      <c r="D121" s="232">
        <f>IF(A121=0,"",INDEX('Team Declaration'!$C$3:$BI$17,1,MATCH(LEFT(A121,1),'Team Declaration'!$C$4:$BI$4,0)))</f>
      </c>
      <c r="E121" s="235">
        <f>Results!K31</f>
        <v>0</v>
      </c>
      <c r="F121" s="231">
        <v>1</v>
      </c>
      <c r="H121" s="218">
        <f t="shared" si="102"/>
      </c>
      <c r="I121" s="218">
        <f t="shared" si="103"/>
      </c>
      <c r="J121" s="218">
        <f t="shared" si="104"/>
      </c>
      <c r="K121" s="218">
        <f t="shared" si="105"/>
      </c>
      <c r="L121" s="218">
        <f t="shared" si="106"/>
      </c>
      <c r="M121" s="218">
        <f t="shared" si="107"/>
      </c>
      <c r="N121" s="218">
        <f t="shared" si="108"/>
      </c>
    </row>
    <row r="122" spans="1:16" ht="12.75">
      <c r="A122" s="212" t="str">
        <f>Results!M25</f>
        <v>400 metres</v>
      </c>
      <c r="C122" s="229" t="str">
        <f>CONCATENATE("Mens ",P122)</f>
        <v>Mens 400 metres 50+</v>
      </c>
      <c r="D122" s="234"/>
      <c r="E122" s="236"/>
      <c r="P122" t="str">
        <f>CONCATENATE(A122," 50+")</f>
        <v>400 metres 50+</v>
      </c>
    </row>
    <row r="123" spans="1:14" ht="12.75">
      <c r="A123" s="230">
        <f>Results!P26</f>
        <v>14</v>
      </c>
      <c r="B123" s="231">
        <v>1</v>
      </c>
      <c r="C123" s="232" t="str">
        <f>IF(A123=0,"",INDEX('Team Declaration'!$C$6:$BI$17,MATCH(A122,'Team Declaration'!$B$6:$B$17,0),MATCH(A123,'Team Declaration'!$C$4:$BI$4,0)))</f>
        <v>Alan Rolfe</v>
      </c>
      <c r="D123" s="232" t="str">
        <f>IF(A123=0,"",INDEX('Team Declaration'!$C$3:$BI$17,1,MATCH(A123,'Team Declaration'!$C$4:$BI$4,0)-4))</f>
        <v>Eastbourne Rovers AC</v>
      </c>
      <c r="E123" s="235">
        <f>Results!Q26</f>
        <v>66.9</v>
      </c>
      <c r="F123" s="231">
        <v>6</v>
      </c>
      <c r="H123" s="218">
        <f aca="true" t="shared" si="109" ref="H123:H128">IF($A123="","",IF($A123=H$11,$F123,""))</f>
      </c>
      <c r="I123" s="218">
        <f aca="true" t="shared" si="110" ref="I123:I128">IF($A123="","",IF($A123=I$11,$F123,""))</f>
      </c>
      <c r="J123" s="218">
        <f aca="true" t="shared" si="111" ref="J123:J128">IF($A123="","",IF($A123=J$11,$F123,""))</f>
      </c>
      <c r="K123" s="218">
        <f aca="true" t="shared" si="112" ref="K123:K128">IF($A123="","",IF($A123=K$11,$F123,""))</f>
        <v>6</v>
      </c>
      <c r="L123" s="218">
        <f aca="true" t="shared" si="113" ref="L123:L128">IF($A123="","",IF($A123=L$11,$F123,""))</f>
      </c>
      <c r="M123" s="218">
        <f aca="true" t="shared" si="114" ref="M123:M128">IF($A123="","",IF($A123=M$11,$F123,""))</f>
      </c>
      <c r="N123" s="218">
        <f aca="true" t="shared" si="115" ref="N123:N128">IF($A123="","",IF($A123=N$11,$F123,""))</f>
      </c>
    </row>
    <row r="124" spans="1:14" ht="12.75">
      <c r="A124" s="230">
        <f>Results!P27</f>
        <v>17</v>
      </c>
      <c r="B124" s="231">
        <v>2</v>
      </c>
      <c r="C124" s="232" t="str">
        <f>IF(A124=0,"",INDEX('Team Declaration'!$C$6:$BI$17,MATCH(A122,'Team Declaration'!$B$6:$B$17,0),MATCH(A124,'Team Declaration'!$C$4:$BI$4,0)))</f>
        <v>Jonathan Burrell</v>
      </c>
      <c r="D124" s="232" t="str">
        <f>IF(A124=0,"",INDEX('Team Declaration'!$C$3:$BI$17,1,MATCH(A124,'Team Declaration'!$C$4:$BI$4,0)-4))</f>
        <v>Haywards Heath &amp; Lewes</v>
      </c>
      <c r="E124" s="235">
        <f>Results!Q27</f>
        <v>69.3</v>
      </c>
      <c r="F124" s="231">
        <v>5</v>
      </c>
      <c r="H124" s="218">
        <f t="shared" si="109"/>
      </c>
      <c r="I124" s="218">
        <f t="shared" si="110"/>
      </c>
      <c r="J124" s="218">
        <f t="shared" si="111"/>
      </c>
      <c r="K124" s="218">
        <f t="shared" si="112"/>
      </c>
      <c r="L124" s="218">
        <f t="shared" si="113"/>
      </c>
      <c r="M124" s="218">
        <f t="shared" si="114"/>
        <v>5</v>
      </c>
      <c r="N124" s="218">
        <f t="shared" si="115"/>
      </c>
    </row>
    <row r="125" spans="1:14" ht="12.75">
      <c r="A125" s="230">
        <f>Results!P28</f>
        <v>11</v>
      </c>
      <c r="B125" s="231">
        <v>3</v>
      </c>
      <c r="C125" s="232" t="str">
        <f>IF(A125=0,"",INDEX('Team Declaration'!$C$6:$BI$17,MATCH(A122,'Team Declaration'!$B$6:$B$17,0),MATCH(A125,'Team Declaration'!$C$4:$BI$4,0)))</f>
        <v>Mark Halls</v>
      </c>
      <c r="D125" s="232" t="str">
        <f>IF(A125=0,"",INDEX('Team Declaration'!$C$3:$BI$17,1,MATCH(A125,'Team Declaration'!$C$4:$BI$4,0)-4))</f>
        <v>Brighton &amp; Hove AC</v>
      </c>
      <c r="E125" s="235">
        <f>Results!Q28</f>
        <v>71.6</v>
      </c>
      <c r="F125" s="231">
        <v>4</v>
      </c>
      <c r="H125" s="218">
        <f t="shared" si="109"/>
      </c>
      <c r="I125" s="218">
        <f t="shared" si="110"/>
        <v>4</v>
      </c>
      <c r="J125" s="218">
        <f t="shared" si="111"/>
      </c>
      <c r="K125" s="218">
        <f t="shared" si="112"/>
      </c>
      <c r="L125" s="218">
        <f t="shared" si="113"/>
      </c>
      <c r="M125" s="218">
        <f t="shared" si="114"/>
      </c>
      <c r="N125" s="218">
        <f t="shared" si="115"/>
      </c>
    </row>
    <row r="126" spans="1:14" ht="12.75">
      <c r="A126" s="230">
        <f>Results!P29</f>
        <v>0</v>
      </c>
      <c r="B126" s="231">
        <v>4</v>
      </c>
      <c r="C126" s="232">
        <f>IF(A126=0,"",INDEX('Team Declaration'!$C$6:$BI$17,MATCH(A122,'Team Declaration'!$B$6:$B$17,0),MATCH(A126,'Team Declaration'!$C$4:$BI$4,0)))</f>
      </c>
      <c r="D126" s="232">
        <f>IF(A126=0,"",INDEX('Team Declaration'!$C$3:$BI$17,1,MATCH(A126,'Team Declaration'!$C$4:$BI$4,0)-4))</f>
      </c>
      <c r="E126" s="235">
        <f>Results!Q29</f>
        <v>0</v>
      </c>
      <c r="F126" s="231">
        <v>3</v>
      </c>
      <c r="H126" s="218">
        <f t="shared" si="109"/>
      </c>
      <c r="I126" s="218">
        <f t="shared" si="110"/>
      </c>
      <c r="J126" s="218">
        <f t="shared" si="111"/>
      </c>
      <c r="K126" s="218">
        <f t="shared" si="112"/>
      </c>
      <c r="L126" s="218">
        <f t="shared" si="113"/>
      </c>
      <c r="M126" s="218">
        <f t="shared" si="114"/>
      </c>
      <c r="N126" s="218">
        <f t="shared" si="115"/>
      </c>
    </row>
    <row r="127" spans="1:14" ht="12.75">
      <c r="A127" s="230">
        <f>Results!P30</f>
        <v>0</v>
      </c>
      <c r="B127" s="231">
        <v>5</v>
      </c>
      <c r="C127" s="232">
        <f>IF(A127=0,"",INDEX('Team Declaration'!$C$6:$BI$17,MATCH(A122,'Team Declaration'!$B$6:$B$17,0),MATCH(A127,'Team Declaration'!$C$4:$BI$4,0)))</f>
      </c>
      <c r="D127" s="232">
        <f>IF(A127=0,"",INDEX('Team Declaration'!$C$3:$BI$17,1,MATCH(A127,'Team Declaration'!$C$4:$BI$4,0)-4))</f>
      </c>
      <c r="E127" s="235">
        <f>Results!Q30</f>
        <v>0</v>
      </c>
      <c r="F127" s="231">
        <v>2</v>
      </c>
      <c r="H127" s="218">
        <f t="shared" si="109"/>
      </c>
      <c r="I127" s="218">
        <f t="shared" si="110"/>
      </c>
      <c r="J127" s="218">
        <f t="shared" si="111"/>
      </c>
      <c r="K127" s="218">
        <f t="shared" si="112"/>
      </c>
      <c r="L127" s="218">
        <f t="shared" si="113"/>
      </c>
      <c r="M127" s="218">
        <f t="shared" si="114"/>
      </c>
      <c r="N127" s="218">
        <f t="shared" si="115"/>
      </c>
    </row>
    <row r="128" spans="1:14" ht="12.75">
      <c r="A128" s="230">
        <f>Results!P31</f>
        <v>0</v>
      </c>
      <c r="B128" s="231">
        <v>6</v>
      </c>
      <c r="C128" s="232">
        <f>IF(A128=0,"",INDEX('Team Declaration'!$C$6:$BI$17,MATCH(A122,'Team Declaration'!$B$6:$B$17,0),MATCH(A128,'Team Declaration'!$C$4:$BI$4,0)))</f>
      </c>
      <c r="D128" s="232">
        <f>IF(A128=0,"",INDEX('Team Declaration'!$C$3:$BI$17,1,MATCH(A128,'Team Declaration'!$C$4:$BI$4,0)-4))</f>
      </c>
      <c r="E128" s="235">
        <f>Results!Q31</f>
        <v>0</v>
      </c>
      <c r="F128" s="231">
        <v>1</v>
      </c>
      <c r="H128" s="218">
        <f t="shared" si="109"/>
      </c>
      <c r="I128" s="218">
        <f t="shared" si="110"/>
      </c>
      <c r="J128" s="218">
        <f t="shared" si="111"/>
      </c>
      <c r="K128" s="218">
        <f t="shared" si="112"/>
      </c>
      <c r="L128" s="218">
        <f t="shared" si="113"/>
      </c>
      <c r="M128" s="218">
        <f t="shared" si="114"/>
      </c>
      <c r="N128" s="218">
        <f t="shared" si="115"/>
      </c>
    </row>
    <row r="129" spans="1:16" ht="12.75">
      <c r="A129" s="212" t="str">
        <f>Results!A32</f>
        <v>1000m Walk</v>
      </c>
      <c r="C129" s="229" t="str">
        <f>CONCATENATE("Mens ",P129)</f>
        <v>Mens 1000m Walk A</v>
      </c>
      <c r="D129" s="234"/>
      <c r="P129" t="str">
        <f>CONCATENATE(A129," A")</f>
        <v>1000m Walk A</v>
      </c>
    </row>
    <row r="130" spans="1:14" ht="12.75">
      <c r="A130" s="230" t="str">
        <f>Results!D33</f>
        <v>E</v>
      </c>
      <c r="B130" s="231">
        <v>1</v>
      </c>
      <c r="C130" s="232" t="str">
        <f>IF(A130=0,"",INDEX('Team Declaration'!$C$6:$BI$17,MATCH(A129,'Team Declaration'!$B$6:$B$17,0),MATCH(A130,'Team Declaration'!$C$4:$BI$4,0)))</f>
        <v>Paul Mealling</v>
      </c>
      <c r="D130" s="232" t="str">
        <f>IF(A130=0,"",INDEX('Team Declaration'!$C$3:$BI$17,1,MATCH(LEFT(A130,1),'Team Declaration'!$C$4:$BI$4,0)))</f>
        <v>Eastbourne Rovers AC</v>
      </c>
      <c r="E130" s="233" t="str">
        <f>Results!E33</f>
        <v>5.40.3</v>
      </c>
      <c r="F130" s="231">
        <v>6</v>
      </c>
      <c r="H130" s="218">
        <f aca="true" t="shared" si="116" ref="H130:H135">IF($A130="","",IF(LEFT($A130,1)=H$9,$F130,""))</f>
      </c>
      <c r="I130" s="218">
        <f aca="true" t="shared" si="117" ref="I130:I135">IF($A130="","",IF(LEFT($A130,1)=I$9,$F130,""))</f>
      </c>
      <c r="J130" s="218">
        <f aca="true" t="shared" si="118" ref="J130:J135">IF($A130="","",IF(LEFT($A130,1)=J$9,$F130,""))</f>
      </c>
      <c r="K130" s="218">
        <f aca="true" t="shared" si="119" ref="K130:K135">IF($A130="","",IF(LEFT($A130,1)=K$9,$F130,""))</f>
        <v>6</v>
      </c>
      <c r="L130" s="218">
        <f aca="true" t="shared" si="120" ref="L130:L135">IF($A130="","",IF(LEFT($A130,1)=L$9,$F130,""))</f>
      </c>
      <c r="M130" s="218">
        <f aca="true" t="shared" si="121" ref="M130:M135">IF($A130="","",IF(LEFT($A130,1)=M$9,$F130,""))</f>
      </c>
      <c r="N130" s="218">
        <f aca="true" t="shared" si="122" ref="N130:N135">IF($A130="","",IF(LEFT($A130,1)=N$9,$F130,""))</f>
      </c>
    </row>
    <row r="131" spans="1:14" ht="12.75">
      <c r="A131" s="230" t="str">
        <f>Results!D34</f>
        <v>B</v>
      </c>
      <c r="B131" s="231">
        <v>2</v>
      </c>
      <c r="C131" s="232" t="str">
        <f>IF(A131=0,"",INDEX('Team Declaration'!$C$6:$BI$17,MATCH(A129,'Team Declaration'!$B$6:$B$17,0),MATCH(A131,'Team Declaration'!$C$4:$BI$4,0)))</f>
        <v>Shaun Billing</v>
      </c>
      <c r="D131" s="232" t="str">
        <f>IF(A131=0,"",INDEX('Team Declaration'!$C$3:$BI$17,1,MATCH(LEFT(A131,1),'Team Declaration'!$C$4:$BI$4,0)))</f>
        <v>Brighton &amp; Hove AC</v>
      </c>
      <c r="E131" s="233" t="str">
        <f>Results!E34</f>
        <v>7.28.9</v>
      </c>
      <c r="F131" s="231">
        <v>5</v>
      </c>
      <c r="H131" s="218">
        <f t="shared" si="116"/>
      </c>
      <c r="I131" s="218">
        <f t="shared" si="117"/>
        <v>5</v>
      </c>
      <c r="J131" s="218">
        <f t="shared" si="118"/>
      </c>
      <c r="K131" s="218">
        <f t="shared" si="119"/>
      </c>
      <c r="L131" s="218">
        <f t="shared" si="120"/>
      </c>
      <c r="M131" s="218">
        <f t="shared" si="121"/>
      </c>
      <c r="N131" s="218">
        <f t="shared" si="122"/>
      </c>
    </row>
    <row r="132" spans="1:14" ht="12.75">
      <c r="A132" s="230">
        <f>Results!D35</f>
        <v>0</v>
      </c>
      <c r="B132" s="231">
        <v>3</v>
      </c>
      <c r="C132" s="232">
        <f>IF(A132=0,"",INDEX('Team Declaration'!$C$6:$BI$17,MATCH(A129,'Team Declaration'!$B$6:$B$17,0),MATCH(A132,'Team Declaration'!$C$4:$BI$4,0)))</f>
      </c>
      <c r="D132" s="232">
        <f>IF(A132=0,"",INDEX('Team Declaration'!$C$3:$BI$17,1,MATCH(LEFT(A132,1),'Team Declaration'!$C$4:$BI$4,0)))</f>
      </c>
      <c r="E132" s="233">
        <f>Results!E35</f>
        <v>0</v>
      </c>
      <c r="F132" s="231">
        <v>4</v>
      </c>
      <c r="H132" s="218">
        <f t="shared" si="116"/>
      </c>
      <c r="I132" s="218">
        <f t="shared" si="117"/>
      </c>
      <c r="J132" s="218">
        <f t="shared" si="118"/>
      </c>
      <c r="K132" s="218">
        <f t="shared" si="119"/>
      </c>
      <c r="L132" s="218">
        <f t="shared" si="120"/>
      </c>
      <c r="M132" s="218">
        <f t="shared" si="121"/>
      </c>
      <c r="N132" s="218">
        <f t="shared" si="122"/>
      </c>
    </row>
    <row r="133" spans="1:14" ht="12.75">
      <c r="A133" s="230">
        <f>Results!D36</f>
        <v>0</v>
      </c>
      <c r="B133" s="231">
        <v>4</v>
      </c>
      <c r="C133" s="232">
        <f>IF(A133=0,"",INDEX('Team Declaration'!$C$6:$BI$17,MATCH(A129,'Team Declaration'!$B$6:$B$17,0),MATCH(A133,'Team Declaration'!$C$4:$BI$4,0)))</f>
      </c>
      <c r="D133" s="232">
        <f>IF(A133=0,"",INDEX('Team Declaration'!$C$3:$BI$17,1,MATCH(LEFT(A133,1),'Team Declaration'!$C$4:$BI$4,0)))</f>
      </c>
      <c r="E133" s="233">
        <f>Results!E36</f>
        <v>0</v>
      </c>
      <c r="F133" s="231">
        <v>3</v>
      </c>
      <c r="H133" s="218">
        <f t="shared" si="116"/>
      </c>
      <c r="I133" s="218">
        <f t="shared" si="117"/>
      </c>
      <c r="J133" s="218">
        <f t="shared" si="118"/>
      </c>
      <c r="K133" s="218">
        <f t="shared" si="119"/>
      </c>
      <c r="L133" s="218">
        <f t="shared" si="120"/>
      </c>
      <c r="M133" s="218">
        <f t="shared" si="121"/>
      </c>
      <c r="N133" s="218">
        <f t="shared" si="122"/>
      </c>
    </row>
    <row r="134" spans="1:14" ht="12.75">
      <c r="A134" s="230">
        <f>Results!D37</f>
        <v>0</v>
      </c>
      <c r="B134" s="231">
        <v>5</v>
      </c>
      <c r="C134" s="232">
        <f>IF(A134=0,"",INDEX('Team Declaration'!$C$6:$BI$17,MATCH(A129,'Team Declaration'!$B$6:$B$17,0),MATCH(A134,'Team Declaration'!$C$4:$BI$4,0)))</f>
      </c>
      <c r="D134" s="232">
        <f>IF(A134=0,"",INDEX('Team Declaration'!$C$3:$BI$17,1,MATCH(LEFT(A134,1),'Team Declaration'!$C$4:$BI$4,0)))</f>
      </c>
      <c r="E134" s="233">
        <f>Results!E37</f>
        <v>0</v>
      </c>
      <c r="F134" s="231">
        <v>2</v>
      </c>
      <c r="H134" s="218">
        <f t="shared" si="116"/>
      </c>
      <c r="I134" s="218">
        <f t="shared" si="117"/>
      </c>
      <c r="J134" s="218">
        <f t="shared" si="118"/>
      </c>
      <c r="K134" s="218">
        <f t="shared" si="119"/>
      </c>
      <c r="L134" s="218">
        <f t="shared" si="120"/>
      </c>
      <c r="M134" s="218">
        <f t="shared" si="121"/>
      </c>
      <c r="N134" s="218">
        <f t="shared" si="122"/>
      </c>
    </row>
    <row r="135" spans="1:14" ht="12.75">
      <c r="A135" s="230">
        <f>Results!D38</f>
        <v>0</v>
      </c>
      <c r="B135" s="231">
        <v>6</v>
      </c>
      <c r="C135" s="232">
        <f>IF(A135=0,"",INDEX('Team Declaration'!$C$6:$BI$17,MATCH(A129,'Team Declaration'!$B$6:$B$17,0),MATCH(A135,'Team Declaration'!$C$4:$BI$4,0)))</f>
      </c>
      <c r="D135" s="232">
        <f>IF(A135=0,"",INDEX('Team Declaration'!$C$3:$BI$17,1,MATCH(LEFT(A135,1),'Team Declaration'!$C$4:$BI$4,0)))</f>
      </c>
      <c r="E135" s="233">
        <f>Results!E38</f>
        <v>0</v>
      </c>
      <c r="F135" s="231">
        <v>1</v>
      </c>
      <c r="H135" s="218">
        <f t="shared" si="116"/>
      </c>
      <c r="I135" s="218">
        <f t="shared" si="117"/>
      </c>
      <c r="J135" s="218">
        <f t="shared" si="118"/>
      </c>
      <c r="K135" s="218">
        <f t="shared" si="119"/>
      </c>
      <c r="L135" s="218">
        <f t="shared" si="120"/>
      </c>
      <c r="M135" s="218">
        <f t="shared" si="121"/>
      </c>
      <c r="N135" s="218">
        <f t="shared" si="122"/>
      </c>
    </row>
    <row r="136" spans="1:16" ht="12.75">
      <c r="A136" s="212" t="str">
        <f>Results!G32</f>
        <v>1000m Walk</v>
      </c>
      <c r="C136" s="229" t="str">
        <f>CONCATENATE("Mens ",P136)</f>
        <v>Mens 1000m Walk B</v>
      </c>
      <c r="D136" s="234"/>
      <c r="P136" t="str">
        <f>CONCATENATE(A136," B")</f>
        <v>1000m Walk B</v>
      </c>
    </row>
    <row r="137" spans="1:14" ht="12.75">
      <c r="A137" s="230" t="str">
        <f>Results!J33</f>
        <v>EE</v>
      </c>
      <c r="B137" s="231">
        <v>1</v>
      </c>
      <c r="C137" s="232" t="str">
        <f>IF(A137=0,"",INDEX('Team Declaration'!$C$6:$BI$17,MATCH(A136,'Team Declaration'!$B$6:$B$17,0),MATCH(A137,'Team Declaration'!$C$4:$BI$4,0)))</f>
        <v>Nigel Duckworth</v>
      </c>
      <c r="D137" s="232" t="str">
        <f>IF(A137=0,"",INDEX('Team Declaration'!$C$3:$BI$17,1,MATCH(LEFT(A137,1),'Team Declaration'!$C$4:$BI$4,0)))</f>
        <v>Eastbourne Rovers AC</v>
      </c>
      <c r="E137" s="233" t="str">
        <f>Results!K33</f>
        <v>7.13.6</v>
      </c>
      <c r="F137" s="231">
        <v>6</v>
      </c>
      <c r="H137" s="218">
        <f aca="true" t="shared" si="123" ref="H137:H142">IF($A137="","",IF(LEFT($A137,1)=H$9,$F137,""))</f>
      </c>
      <c r="I137" s="218">
        <f aca="true" t="shared" si="124" ref="I137:I142">IF($A137="","",IF(LEFT($A137,1)=I$9,$F137,""))</f>
      </c>
      <c r="J137" s="218">
        <f aca="true" t="shared" si="125" ref="J137:J142">IF($A137="","",IF(LEFT($A137,1)=J$9,$F137,""))</f>
      </c>
      <c r="K137" s="218">
        <f aca="true" t="shared" si="126" ref="K137:K142">IF($A137="","",IF(LEFT($A137,1)=K$9,$F137,""))</f>
        <v>6</v>
      </c>
      <c r="L137" s="218">
        <f aca="true" t="shared" si="127" ref="L137:L142">IF($A137="","",IF(LEFT($A137,1)=L$9,$F137,""))</f>
      </c>
      <c r="M137" s="218">
        <f aca="true" t="shared" si="128" ref="M137:M142">IF($A137="","",IF(LEFT($A137,1)=M$9,$F137,""))</f>
      </c>
      <c r="N137" s="218">
        <f aca="true" t="shared" si="129" ref="N137:N142">IF($A137="","",IF(LEFT($A137,1)=N$9,$F137,""))</f>
      </c>
    </row>
    <row r="138" spans="1:14" ht="12.75">
      <c r="A138" s="230">
        <f>Results!J34</f>
        <v>0</v>
      </c>
      <c r="B138" s="231">
        <v>2</v>
      </c>
      <c r="C138" s="232">
        <f>IF(A138=0,"",INDEX('Team Declaration'!$C$6:$BI$17,MATCH(A136,'Team Declaration'!$B$6:$B$17,0),MATCH(A138,'Team Declaration'!$C$4:$BI$4,0)))</f>
      </c>
      <c r="D138" s="232">
        <f>IF(A138=0,"",INDEX('Team Declaration'!$C$3:$BI$17,1,MATCH(LEFT(A138,1),'Team Declaration'!$C$4:$BI$4,0)))</f>
      </c>
      <c r="E138" s="233">
        <f>Results!K34</f>
        <v>0</v>
      </c>
      <c r="F138" s="231">
        <v>5</v>
      </c>
      <c r="H138" s="218">
        <f t="shared" si="123"/>
      </c>
      <c r="I138" s="218">
        <f t="shared" si="124"/>
      </c>
      <c r="J138" s="218">
        <f t="shared" si="125"/>
      </c>
      <c r="K138" s="218">
        <f t="shared" si="126"/>
      </c>
      <c r="L138" s="218">
        <f t="shared" si="127"/>
      </c>
      <c r="M138" s="218">
        <f t="shared" si="128"/>
      </c>
      <c r="N138" s="218">
        <f t="shared" si="129"/>
      </c>
    </row>
    <row r="139" spans="1:14" ht="12.75">
      <c r="A139" s="230">
        <f>Results!J35</f>
        <v>0</v>
      </c>
      <c r="B139" s="231">
        <v>3</v>
      </c>
      <c r="C139" s="232">
        <f>IF(A139=0,"",INDEX('Team Declaration'!$C$6:$BI$17,MATCH(A136,'Team Declaration'!$B$6:$B$17,0),MATCH(A139,'Team Declaration'!$C$4:$BI$4,0)))</f>
      </c>
      <c r="D139" s="232">
        <f>IF(A139=0,"",INDEX('Team Declaration'!$C$3:$BI$17,1,MATCH(LEFT(A139,1),'Team Declaration'!$C$4:$BI$4,0)))</f>
      </c>
      <c r="E139" s="233">
        <f>Results!K35</f>
        <v>0</v>
      </c>
      <c r="F139" s="231">
        <v>4</v>
      </c>
      <c r="H139" s="218">
        <f t="shared" si="123"/>
      </c>
      <c r="I139" s="218">
        <f t="shared" si="124"/>
      </c>
      <c r="J139" s="218">
        <f t="shared" si="125"/>
      </c>
      <c r="K139" s="218">
        <f t="shared" si="126"/>
      </c>
      <c r="L139" s="218">
        <f t="shared" si="127"/>
      </c>
      <c r="M139" s="218">
        <f t="shared" si="128"/>
      </c>
      <c r="N139" s="218">
        <f t="shared" si="129"/>
      </c>
    </row>
    <row r="140" spans="1:14" ht="12.75">
      <c r="A140" s="230">
        <f>Results!J36</f>
        <v>0</v>
      </c>
      <c r="B140" s="231">
        <v>4</v>
      </c>
      <c r="C140" s="232">
        <f>IF(A140=0,"",INDEX('Team Declaration'!$C$6:$BI$17,MATCH(A136,'Team Declaration'!$B$6:$B$17,0),MATCH(A140,'Team Declaration'!$C$4:$BI$4,0)))</f>
      </c>
      <c r="D140" s="232">
        <f>IF(A140=0,"",INDEX('Team Declaration'!$C$3:$BI$17,1,MATCH(LEFT(A140,1),'Team Declaration'!$C$4:$BI$4,0)))</f>
      </c>
      <c r="E140" s="233">
        <f>Results!K36</f>
        <v>0</v>
      </c>
      <c r="F140" s="231">
        <v>3</v>
      </c>
      <c r="H140" s="218">
        <f t="shared" si="123"/>
      </c>
      <c r="I140" s="218">
        <f t="shared" si="124"/>
      </c>
      <c r="J140" s="218">
        <f t="shared" si="125"/>
      </c>
      <c r="K140" s="218">
        <f t="shared" si="126"/>
      </c>
      <c r="L140" s="218">
        <f t="shared" si="127"/>
      </c>
      <c r="M140" s="218">
        <f t="shared" si="128"/>
      </c>
      <c r="N140" s="218">
        <f t="shared" si="129"/>
      </c>
    </row>
    <row r="141" spans="1:14" ht="12.75">
      <c r="A141" s="230">
        <f>Results!J37</f>
        <v>0</v>
      </c>
      <c r="B141" s="231">
        <v>5</v>
      </c>
      <c r="C141" s="232">
        <f>IF(A141=0,"",INDEX('Team Declaration'!$C$6:$BI$17,MATCH(A136,'Team Declaration'!$B$6:$B$17,0),MATCH(A141,'Team Declaration'!$C$4:$BI$4,0)))</f>
      </c>
      <c r="D141" s="232">
        <f>IF(A141=0,"",INDEX('Team Declaration'!$C$3:$BI$17,1,MATCH(LEFT(A141,1),'Team Declaration'!$C$4:$BI$4,0)))</f>
      </c>
      <c r="E141" s="233">
        <f>Results!K37</f>
        <v>0</v>
      </c>
      <c r="F141" s="231">
        <v>2</v>
      </c>
      <c r="H141" s="218">
        <f t="shared" si="123"/>
      </c>
      <c r="I141" s="218">
        <f t="shared" si="124"/>
      </c>
      <c r="J141" s="218">
        <f t="shared" si="125"/>
      </c>
      <c r="K141" s="218">
        <f t="shared" si="126"/>
      </c>
      <c r="L141" s="218">
        <f t="shared" si="127"/>
      </c>
      <c r="M141" s="218">
        <f t="shared" si="128"/>
      </c>
      <c r="N141" s="218">
        <f t="shared" si="129"/>
      </c>
    </row>
    <row r="142" spans="1:14" ht="12.75">
      <c r="A142" s="230">
        <f>Results!J38</f>
        <v>0</v>
      </c>
      <c r="B142" s="231">
        <v>6</v>
      </c>
      <c r="C142" s="232">
        <f>IF(A142=0,"",INDEX('Team Declaration'!$C$6:$BI$17,MATCH(A136,'Team Declaration'!$B$6:$B$17,0),MATCH(A142,'Team Declaration'!$C$4:$BI$4,0)))</f>
      </c>
      <c r="D142" s="232">
        <f>IF(A142=0,"",INDEX('Team Declaration'!$C$3:$BI$17,1,MATCH(LEFT(A142,1),'Team Declaration'!$C$4:$BI$4,0)))</f>
      </c>
      <c r="E142" s="233">
        <f>Results!K38</f>
        <v>0</v>
      </c>
      <c r="F142" s="231">
        <v>1</v>
      </c>
      <c r="H142" s="218">
        <f t="shared" si="123"/>
      </c>
      <c r="I142" s="218">
        <f t="shared" si="124"/>
      </c>
      <c r="J142" s="218">
        <f t="shared" si="125"/>
      </c>
      <c r="K142" s="218">
        <f t="shared" si="126"/>
      </c>
      <c r="L142" s="218">
        <f t="shared" si="127"/>
      </c>
      <c r="M142" s="218">
        <f t="shared" si="128"/>
      </c>
      <c r="N142" s="218">
        <f t="shared" si="129"/>
      </c>
    </row>
    <row r="143" spans="1:16" ht="12.75">
      <c r="A143" s="212" t="str">
        <f>Results!M32</f>
        <v>1000m Walk</v>
      </c>
      <c r="C143" s="229" t="str">
        <f>CONCATENATE("Mens ",P143)</f>
        <v>Mens 1000m Walk 50+</v>
      </c>
      <c r="D143" s="234"/>
      <c r="P143" t="str">
        <f>CONCATENATE(A143," 50+")</f>
        <v>1000m Walk 50+</v>
      </c>
    </row>
    <row r="144" spans="1:14" ht="12.75">
      <c r="A144" s="230">
        <f>Results!P33</f>
        <v>14</v>
      </c>
      <c r="B144" s="231">
        <v>1</v>
      </c>
      <c r="C144" s="232" t="str">
        <f>IF(A144=0,"",INDEX('Team Declaration'!$C$6:$BI$17,MATCH(A143,'Team Declaration'!$B$6:$B$17,0),MATCH(A144,'Team Declaration'!$C$4:$BI$4,0)))</f>
        <v>Graham Purdye</v>
      </c>
      <c r="D144" s="232" t="str">
        <f>IF(A144=0,"",INDEX('Team Declaration'!$C$3:$BI$17,1,MATCH(A144,'Team Declaration'!$C$4:$BI$4,0)-4))</f>
        <v>Eastbourne Rovers AC</v>
      </c>
      <c r="E144" s="233" t="str">
        <f>Results!Q33</f>
        <v>6.16.8</v>
      </c>
      <c r="F144" s="231">
        <v>6</v>
      </c>
      <c r="H144" s="218">
        <f aca="true" t="shared" si="130" ref="H144:H149">IF($A144="","",IF($A144=H$11,$F144,""))</f>
      </c>
      <c r="I144" s="218">
        <f aca="true" t="shared" si="131" ref="I144:I149">IF($A144="","",IF($A144=I$11,$F144,""))</f>
      </c>
      <c r="J144" s="218">
        <f aca="true" t="shared" si="132" ref="J144:J149">IF($A144="","",IF($A144=J$11,$F144,""))</f>
      </c>
      <c r="K144" s="218">
        <f aca="true" t="shared" si="133" ref="K144:K149">IF($A144="","",IF($A144=K$11,$F144,""))</f>
        <v>6</v>
      </c>
      <c r="L144" s="218">
        <f aca="true" t="shared" si="134" ref="L144:L149">IF($A144="","",IF($A144=L$11,$F144,""))</f>
      </c>
      <c r="M144" s="218">
        <f aca="true" t="shared" si="135" ref="M144:M149">IF($A144="","",IF($A144=M$11,$F144,""))</f>
      </c>
      <c r="N144" s="218">
        <f aca="true" t="shared" si="136" ref="N144:N149">IF($A144="","",IF($A144=N$11,$F144,""))</f>
      </c>
    </row>
    <row r="145" spans="1:14" ht="12.75">
      <c r="A145" s="230">
        <f>Results!P34</f>
        <v>11</v>
      </c>
      <c r="B145" s="231">
        <v>2</v>
      </c>
      <c r="C145" s="232" t="str">
        <f>IF(A145=0,"",INDEX('Team Declaration'!$C$6:$BI$17,MATCH(A143,'Team Declaration'!$B$6:$B$17,0),MATCH(A145,'Team Declaration'!$C$4:$BI$4,0)))</f>
        <v>Mike Ellis-Martin</v>
      </c>
      <c r="D145" s="232" t="str">
        <f>IF(A145=0,"",INDEX('Team Declaration'!$C$3:$BI$17,1,MATCH(A145,'Team Declaration'!$C$4:$BI$4,0)-4))</f>
        <v>Brighton &amp; Hove AC</v>
      </c>
      <c r="E145" s="233" t="str">
        <f>Results!Q34</f>
        <v>6.18.5</v>
      </c>
      <c r="F145" s="231">
        <v>5</v>
      </c>
      <c r="H145" s="218">
        <f t="shared" si="130"/>
      </c>
      <c r="I145" s="218">
        <f t="shared" si="131"/>
        <v>5</v>
      </c>
      <c r="J145" s="218">
        <f t="shared" si="132"/>
      </c>
      <c r="K145" s="218">
        <f t="shared" si="133"/>
      </c>
      <c r="L145" s="218">
        <f t="shared" si="134"/>
      </c>
      <c r="M145" s="218">
        <f t="shared" si="135"/>
      </c>
      <c r="N145" s="218">
        <f t="shared" si="136"/>
      </c>
    </row>
    <row r="146" spans="1:14" ht="12.75">
      <c r="A146" s="230">
        <f>Results!P35</f>
        <v>17</v>
      </c>
      <c r="B146" s="231">
        <v>3</v>
      </c>
      <c r="C146" s="232" t="str">
        <f>IF(A146=0,"",INDEX('Team Declaration'!$C$6:$BI$17,MATCH(A143,'Team Declaration'!$B$6:$B$17,0),MATCH(A146,'Team Declaration'!$C$4:$BI$4,0)))</f>
        <v>Richard Moore</v>
      </c>
      <c r="D146" s="232" t="str">
        <f>IF(A146=0,"",INDEX('Team Declaration'!$C$3:$BI$17,1,MATCH(A146,'Team Declaration'!$C$4:$BI$4,0)-4))</f>
        <v>Haywards Heath &amp; Lewes</v>
      </c>
      <c r="E146" s="233" t="str">
        <f>Results!Q35</f>
        <v>7.04.3</v>
      </c>
      <c r="F146" s="231">
        <v>4</v>
      </c>
      <c r="H146" s="218">
        <f t="shared" si="130"/>
      </c>
      <c r="I146" s="218">
        <f t="shared" si="131"/>
      </c>
      <c r="J146" s="218">
        <f t="shared" si="132"/>
      </c>
      <c r="K146" s="218">
        <f t="shared" si="133"/>
      </c>
      <c r="L146" s="218">
        <f t="shared" si="134"/>
      </c>
      <c r="M146" s="218">
        <f t="shared" si="135"/>
        <v>4</v>
      </c>
      <c r="N146" s="218">
        <f t="shared" si="136"/>
      </c>
    </row>
    <row r="147" spans="1:14" ht="12.75">
      <c r="A147" s="230">
        <f>Results!P36</f>
        <v>0</v>
      </c>
      <c r="B147" s="231">
        <v>4</v>
      </c>
      <c r="C147" s="232">
        <f>IF(A147=0,"",INDEX('Team Declaration'!$C$6:$BI$17,MATCH(A143,'Team Declaration'!$B$6:$B$17,0),MATCH(A147,'Team Declaration'!$C$4:$BI$4,0)))</f>
      </c>
      <c r="D147" s="232">
        <f>IF(A147=0,"",INDEX('Team Declaration'!$C$3:$BI$17,1,MATCH(A147,'Team Declaration'!$C$4:$BI$4,0)-4))</f>
      </c>
      <c r="E147" s="233">
        <f>Results!Q36</f>
        <v>0</v>
      </c>
      <c r="F147" s="231">
        <v>3</v>
      </c>
      <c r="H147" s="218">
        <f t="shared" si="130"/>
      </c>
      <c r="I147" s="218">
        <f t="shared" si="131"/>
      </c>
      <c r="J147" s="218">
        <f t="shared" si="132"/>
      </c>
      <c r="K147" s="218">
        <f t="shared" si="133"/>
      </c>
      <c r="L147" s="218">
        <f t="shared" si="134"/>
      </c>
      <c r="M147" s="218">
        <f t="shared" si="135"/>
      </c>
      <c r="N147" s="218">
        <f t="shared" si="136"/>
      </c>
    </row>
    <row r="148" spans="1:14" ht="12.75">
      <c r="A148" s="230">
        <f>Results!P37</f>
        <v>0</v>
      </c>
      <c r="B148" s="231">
        <v>5</v>
      </c>
      <c r="C148" s="232">
        <f>IF(A148=0,"",INDEX('Team Declaration'!$C$6:$BI$17,MATCH(A143,'Team Declaration'!$B$6:$B$17,0),MATCH(A148,'Team Declaration'!$C$4:$BI$4,0)))</f>
      </c>
      <c r="D148" s="232">
        <f>IF(A148=0,"",INDEX('Team Declaration'!$C$3:$BI$17,1,MATCH(A148,'Team Declaration'!$C$4:$BI$4,0)-4))</f>
      </c>
      <c r="E148" s="233">
        <f>Results!Q37</f>
        <v>0</v>
      </c>
      <c r="F148" s="231">
        <v>2</v>
      </c>
      <c r="H148" s="218">
        <f t="shared" si="130"/>
      </c>
      <c r="I148" s="218">
        <f t="shared" si="131"/>
      </c>
      <c r="J148" s="218">
        <f t="shared" si="132"/>
      </c>
      <c r="K148" s="218">
        <f t="shared" si="133"/>
      </c>
      <c r="L148" s="218">
        <f t="shared" si="134"/>
      </c>
      <c r="M148" s="218">
        <f t="shared" si="135"/>
      </c>
      <c r="N148" s="218">
        <f t="shared" si="136"/>
      </c>
    </row>
    <row r="149" spans="1:14" ht="12.75">
      <c r="A149" s="230">
        <f>Results!P38</f>
        <v>0</v>
      </c>
      <c r="B149" s="231">
        <v>6</v>
      </c>
      <c r="C149" s="232">
        <f>IF(A149=0,"",INDEX('Team Declaration'!$C$6:$BI$17,MATCH(A143,'Team Declaration'!$B$6:$B$17,0),MATCH(A149,'Team Declaration'!$C$4:$BI$4,0)))</f>
      </c>
      <c r="D149" s="232">
        <f>IF(A149=0,"",INDEX('Team Declaration'!$C$3:$BI$17,1,MATCH(A149,'Team Declaration'!$C$4:$BI$4,0)-4))</f>
      </c>
      <c r="E149" s="233">
        <f>Results!Q38</f>
        <v>0</v>
      </c>
      <c r="F149" s="231">
        <v>1</v>
      </c>
      <c r="H149" s="218">
        <f t="shared" si="130"/>
      </c>
      <c r="I149" s="218">
        <f t="shared" si="131"/>
      </c>
      <c r="J149" s="218">
        <f t="shared" si="132"/>
      </c>
      <c r="K149" s="218">
        <f t="shared" si="133"/>
      </c>
      <c r="L149" s="218">
        <f t="shared" si="134"/>
      </c>
      <c r="M149" s="218">
        <f t="shared" si="135"/>
      </c>
      <c r="N149" s="218">
        <f t="shared" si="136"/>
      </c>
    </row>
    <row r="150" spans="1:16" ht="12.75">
      <c r="A150" s="212" t="str">
        <f>Results!A39</f>
        <v>100 metres</v>
      </c>
      <c r="C150" s="229" t="str">
        <f>CONCATENATE("Mens ",P150)</f>
        <v>Mens 100 metres A</v>
      </c>
      <c r="D150" s="234"/>
      <c r="P150" t="str">
        <f>CONCATENATE(A150," A")</f>
        <v>100 metres A</v>
      </c>
    </row>
    <row r="151" spans="1:14" ht="12.75">
      <c r="A151" s="230" t="str">
        <f>Results!D40</f>
        <v>W</v>
      </c>
      <c r="B151" s="231">
        <v>1</v>
      </c>
      <c r="C151" s="232" t="str">
        <f>IF(A151=0,"",INDEX('Team Declaration'!$C$6:$BI$17,MATCH(A150,'Team Declaration'!$B$6:$B$17,0),MATCH(A151,'Team Declaration'!$C$4:$BI$4,0)))</f>
        <v>Russell Whiting</v>
      </c>
      <c r="D151" s="232" t="str">
        <f>IF(A151=0,"",INDEX('Team Declaration'!$C$3:$BI$17,1,MATCH(LEFT(A151,1),'Team Declaration'!$C$4:$BI$4,0)))</f>
        <v>Worthing </v>
      </c>
      <c r="E151" s="235" t="str">
        <f>Results!E40</f>
        <v>w12.0</v>
      </c>
      <c r="F151" s="231">
        <v>6</v>
      </c>
      <c r="H151" s="218">
        <f aca="true" t="shared" si="137" ref="H151:H156">IF($A151="","",IF(LEFT($A151,1)=H$9,$F151,""))</f>
      </c>
      <c r="I151" s="218">
        <f aca="true" t="shared" si="138" ref="I151:I156">IF($A151="","",IF(LEFT($A151,1)=I$9,$F151,""))</f>
      </c>
      <c r="J151" s="218">
        <f aca="true" t="shared" si="139" ref="J151:J156">IF($A151="","",IF(LEFT($A151,1)=J$9,$F151,""))</f>
      </c>
      <c r="K151" s="218">
        <f aca="true" t="shared" si="140" ref="K151:K156">IF($A151="","",IF(LEFT($A151,1)=K$9,$F151,""))</f>
      </c>
      <c r="L151" s="218">
        <f aca="true" t="shared" si="141" ref="L151:L156">IF($A151="","",IF(LEFT($A151,1)=L$9,$F151,""))</f>
      </c>
      <c r="M151" s="218">
        <f aca="true" t="shared" si="142" ref="M151:M156">IF($A151="","",IF(LEFT($A151,1)=M$9,$F151,""))</f>
      </c>
      <c r="N151" s="218">
        <f aca="true" t="shared" si="143" ref="N151:N156">IF($A151="","",IF(LEFT($A151,1)=N$9,$F151,""))</f>
        <v>6</v>
      </c>
    </row>
    <row r="152" spans="1:14" ht="12.75">
      <c r="A152" s="230" t="str">
        <f>Results!D41</f>
        <v>E</v>
      </c>
      <c r="B152" s="231">
        <v>2</v>
      </c>
      <c r="C152" s="232" t="str">
        <f>IF(A152=0,"",INDEX('Team Declaration'!$C$6:$BI$17,MATCH(A150,'Team Declaration'!$B$6:$B$17,0),MATCH(A152,'Team Declaration'!$C$4:$BI$4,0)))</f>
        <v>Grant Sterling</v>
      </c>
      <c r="D152" s="232" t="str">
        <f>IF(A152=0,"",INDEX('Team Declaration'!$C$3:$BI$17,1,MATCH(LEFT(A152,1),'Team Declaration'!$C$4:$BI$4,0)))</f>
        <v>Eastbourne Rovers AC</v>
      </c>
      <c r="E152" s="235" t="str">
        <f>Results!E41</f>
        <v>w12.5</v>
      </c>
      <c r="F152" s="231">
        <v>5</v>
      </c>
      <c r="H152" s="218">
        <f t="shared" si="137"/>
      </c>
      <c r="I152" s="218">
        <f t="shared" si="138"/>
      </c>
      <c r="J152" s="218">
        <f t="shared" si="139"/>
      </c>
      <c r="K152" s="218">
        <f t="shared" si="140"/>
        <v>5</v>
      </c>
      <c r="L152" s="218">
        <f t="shared" si="141"/>
      </c>
      <c r="M152" s="218">
        <f t="shared" si="142"/>
      </c>
      <c r="N152" s="218">
        <f t="shared" si="143"/>
      </c>
    </row>
    <row r="153" spans="1:14" ht="12.75">
      <c r="A153" s="230" t="str">
        <f>Results!D42</f>
        <v>B</v>
      </c>
      <c r="B153" s="231">
        <v>3</v>
      </c>
      <c r="C153" s="232" t="str">
        <f>IF(A153=0,"",INDEX('Team Declaration'!$C$6:$BI$17,MATCH(A150,'Team Declaration'!$B$6:$B$17,0),MATCH(A153,'Team Declaration'!$C$4:$BI$4,0)))</f>
        <v>Richard McGregor</v>
      </c>
      <c r="D153" s="232" t="str">
        <f>IF(A153=0,"",INDEX('Team Declaration'!$C$3:$BI$17,1,MATCH(LEFT(A153,1),'Team Declaration'!$C$4:$BI$4,0)))</f>
        <v>Brighton &amp; Hove AC</v>
      </c>
      <c r="E153" s="235" t="str">
        <f>Results!E42</f>
        <v>w14.7</v>
      </c>
      <c r="F153" s="231">
        <v>4</v>
      </c>
      <c r="H153" s="218">
        <f t="shared" si="137"/>
      </c>
      <c r="I153" s="218">
        <f t="shared" si="138"/>
        <v>4</v>
      </c>
      <c r="J153" s="218">
        <f t="shared" si="139"/>
      </c>
      <c r="K153" s="218">
        <f t="shared" si="140"/>
      </c>
      <c r="L153" s="218">
        <f t="shared" si="141"/>
      </c>
      <c r="M153" s="218">
        <f t="shared" si="142"/>
      </c>
      <c r="N153" s="218">
        <f t="shared" si="143"/>
      </c>
    </row>
    <row r="154" spans="1:14" ht="12.75">
      <c r="A154" s="230" t="str">
        <f>Results!D43</f>
        <v>G</v>
      </c>
      <c r="B154" s="231">
        <v>4</v>
      </c>
      <c r="C154" s="232" t="str">
        <f>IF(A154=0,"",INDEX('Team Declaration'!$C$6:$BI$17,MATCH(A150,'Team Declaration'!$B$6:$B$17,0),MATCH(A154,'Team Declaration'!$C$4:$BI$4,0)))</f>
        <v>Tim Popkin</v>
      </c>
      <c r="D154" s="232" t="str">
        <f>IF(A154=0,"",INDEX('Team Declaration'!$C$3:$BI$17,1,MATCH(LEFT(A154,1),'Team Declaration'!$C$4:$BI$4,0)))</f>
        <v>Haywards Heath &amp; Lewes</v>
      </c>
      <c r="E154" s="235" t="str">
        <f>Results!E43</f>
        <v>w15.2</v>
      </c>
      <c r="F154" s="231">
        <v>3</v>
      </c>
      <c r="H154" s="218">
        <f t="shared" si="137"/>
      </c>
      <c r="I154" s="218">
        <f t="shared" si="138"/>
      </c>
      <c r="J154" s="218">
        <f t="shared" si="139"/>
      </c>
      <c r="K154" s="218">
        <f t="shared" si="140"/>
      </c>
      <c r="L154" s="218">
        <f t="shared" si="141"/>
      </c>
      <c r="M154" s="218">
        <f t="shared" si="142"/>
        <v>3</v>
      </c>
      <c r="N154" s="218">
        <f t="shared" si="143"/>
      </c>
    </row>
    <row r="155" spans="1:14" ht="12.75">
      <c r="A155" s="230">
        <f>Results!D44</f>
        <v>0</v>
      </c>
      <c r="B155" s="231">
        <v>5</v>
      </c>
      <c r="C155" s="232">
        <f>IF(A155=0,"",INDEX('Team Declaration'!$C$6:$BI$17,MATCH(A150,'Team Declaration'!$B$6:$B$17,0),MATCH(A155,'Team Declaration'!$C$4:$BI$4,0)))</f>
      </c>
      <c r="D155" s="232">
        <f>IF(A155=0,"",INDEX('Team Declaration'!$C$3:$BI$17,1,MATCH(LEFT(A155,1),'Team Declaration'!$C$4:$BI$4,0)))</f>
      </c>
      <c r="E155" s="235">
        <f>Results!E44</f>
        <v>0</v>
      </c>
      <c r="F155" s="231">
        <v>2</v>
      </c>
      <c r="H155" s="218">
        <f t="shared" si="137"/>
      </c>
      <c r="I155" s="218">
        <f t="shared" si="138"/>
      </c>
      <c r="J155" s="218">
        <f t="shared" si="139"/>
      </c>
      <c r="K155" s="218">
        <f t="shared" si="140"/>
      </c>
      <c r="L155" s="218">
        <f t="shared" si="141"/>
      </c>
      <c r="M155" s="218">
        <f t="shared" si="142"/>
      </c>
      <c r="N155" s="218">
        <f t="shared" si="143"/>
      </c>
    </row>
    <row r="156" spans="1:14" ht="12.75">
      <c r="A156" s="230">
        <f>Results!D45</f>
        <v>0</v>
      </c>
      <c r="B156" s="231">
        <v>6</v>
      </c>
      <c r="C156" s="232">
        <f>IF(A156=0,"",INDEX('Team Declaration'!$C$6:$BI$17,MATCH(A150,'Team Declaration'!$B$6:$B$17,0),MATCH(A156,'Team Declaration'!$C$4:$BI$4,0)))</f>
      </c>
      <c r="D156" s="232">
        <f>IF(A156=0,"",INDEX('Team Declaration'!$C$3:$BI$17,1,MATCH(LEFT(A156,1),'Team Declaration'!$C$4:$BI$4,0)))</f>
      </c>
      <c r="E156" s="235">
        <f>Results!E45</f>
        <v>0</v>
      </c>
      <c r="F156" s="231">
        <v>1</v>
      </c>
      <c r="H156" s="218">
        <f t="shared" si="137"/>
      </c>
      <c r="I156" s="218">
        <f t="shared" si="138"/>
      </c>
      <c r="J156" s="218">
        <f t="shared" si="139"/>
      </c>
      <c r="K156" s="218">
        <f t="shared" si="140"/>
      </c>
      <c r="L156" s="218">
        <f t="shared" si="141"/>
      </c>
      <c r="M156" s="218">
        <f t="shared" si="142"/>
      </c>
      <c r="N156" s="218">
        <f t="shared" si="143"/>
      </c>
    </row>
    <row r="157" spans="1:16" ht="12.75">
      <c r="A157" s="212" t="str">
        <f>Results!G39</f>
        <v>100 metres</v>
      </c>
      <c r="C157" s="229" t="str">
        <f>CONCATENATE("Mens ",P157)</f>
        <v>Mens 100 metres B</v>
      </c>
      <c r="D157" s="234"/>
      <c r="E157" s="236"/>
      <c r="P157" t="str">
        <f>CONCATENATE(A157," B")</f>
        <v>100 metres B</v>
      </c>
    </row>
    <row r="158" spans="1:14" ht="12.75">
      <c r="A158" s="230" t="str">
        <f>Results!J40</f>
        <v>EE</v>
      </c>
      <c r="B158" s="231">
        <v>1</v>
      </c>
      <c r="C158" s="232" t="str">
        <f>IF(A158=0,"",INDEX('Team Declaration'!$C$6:$BI$17,MATCH(A157,'Team Declaration'!$B$6:$B$17,0),MATCH(A158,'Team Declaration'!$C$4:$BI$4,0)))</f>
        <v>Dan Ellis</v>
      </c>
      <c r="D158" s="232" t="str">
        <f>IF(A158=0,"",INDEX('Team Declaration'!$C$3:$BI$17,1,MATCH(LEFT(A158,1),'Team Declaration'!$C$4:$BI$4,0)))</f>
        <v>Eastbourne Rovers AC</v>
      </c>
      <c r="E158" s="235" t="str">
        <f>Results!K40</f>
        <v>w13.3</v>
      </c>
      <c r="F158" s="231">
        <v>6</v>
      </c>
      <c r="H158" s="218">
        <f aca="true" t="shared" si="144" ref="H158:H163">IF($A158="","",IF(LEFT($A158,1)=H$9,$F158,""))</f>
      </c>
      <c r="I158" s="218">
        <f aca="true" t="shared" si="145" ref="I158:I163">IF($A158="","",IF(LEFT($A158,1)=I$9,$F158,""))</f>
      </c>
      <c r="J158" s="218">
        <f aca="true" t="shared" si="146" ref="J158:J163">IF($A158="","",IF(LEFT($A158,1)=J$9,$F158,""))</f>
      </c>
      <c r="K158" s="218">
        <f aca="true" t="shared" si="147" ref="K158:K163">IF($A158="","",IF(LEFT($A158,1)=K$9,$F158,""))</f>
        <v>6</v>
      </c>
      <c r="L158" s="218">
        <f aca="true" t="shared" si="148" ref="L158:L163">IF($A158="","",IF(LEFT($A158,1)=L$9,$F158,""))</f>
      </c>
      <c r="M158" s="218">
        <f aca="true" t="shared" si="149" ref="M158:M163">IF($A158="","",IF(LEFT($A158,1)=M$9,$F158,""))</f>
      </c>
      <c r="N158" s="218">
        <f aca="true" t="shared" si="150" ref="N158:N163">IF($A158="","",IF(LEFT($A158,1)=N$9,$F158,""))</f>
      </c>
    </row>
    <row r="159" spans="1:14" ht="12.75">
      <c r="A159" s="230">
        <f>Results!J41</f>
        <v>0</v>
      </c>
      <c r="B159" s="231">
        <v>2</v>
      </c>
      <c r="C159" s="232">
        <f>IF(A159=0,"",INDEX('Team Declaration'!$C$6:$BI$17,MATCH(A157,'Team Declaration'!$B$6:$B$17,0),MATCH(A159,'Team Declaration'!$C$4:$BI$4,0)))</f>
      </c>
      <c r="D159" s="232">
        <f>IF(A159=0,"",INDEX('Team Declaration'!$C$3:$BI$17,1,MATCH(LEFT(A159,1),'Team Declaration'!$C$4:$BI$4,0)))</f>
      </c>
      <c r="E159" s="235">
        <f>Results!K41</f>
        <v>0</v>
      </c>
      <c r="F159" s="231">
        <v>5</v>
      </c>
      <c r="H159" s="218">
        <f t="shared" si="144"/>
      </c>
      <c r="I159" s="218">
        <f t="shared" si="145"/>
      </c>
      <c r="J159" s="218">
        <f t="shared" si="146"/>
      </c>
      <c r="K159" s="218">
        <f t="shared" si="147"/>
      </c>
      <c r="L159" s="218">
        <f t="shared" si="148"/>
      </c>
      <c r="M159" s="218">
        <f t="shared" si="149"/>
      </c>
      <c r="N159" s="218">
        <f t="shared" si="150"/>
      </c>
    </row>
    <row r="160" spans="1:14" ht="12.75">
      <c r="A160" s="230">
        <f>Results!J42</f>
        <v>0</v>
      </c>
      <c r="B160" s="231">
        <v>3</v>
      </c>
      <c r="C160" s="232">
        <f>IF(A160=0,"",INDEX('Team Declaration'!$C$6:$BI$17,MATCH(A157,'Team Declaration'!$B$6:$B$17,0),MATCH(A160,'Team Declaration'!$C$4:$BI$4,0)))</f>
      </c>
      <c r="D160" s="232">
        <f>IF(A160=0,"",INDEX('Team Declaration'!$C$3:$BI$17,1,MATCH(LEFT(A160,1),'Team Declaration'!$C$4:$BI$4,0)))</f>
      </c>
      <c r="E160" s="235">
        <f>Results!K42</f>
        <v>0</v>
      </c>
      <c r="F160" s="231">
        <v>4</v>
      </c>
      <c r="H160" s="218">
        <f t="shared" si="144"/>
      </c>
      <c r="I160" s="218">
        <f t="shared" si="145"/>
      </c>
      <c r="J160" s="218">
        <f t="shared" si="146"/>
      </c>
      <c r="K160" s="218">
        <f t="shared" si="147"/>
      </c>
      <c r="L160" s="218">
        <f t="shared" si="148"/>
      </c>
      <c r="M160" s="218">
        <f t="shared" si="149"/>
      </c>
      <c r="N160" s="218">
        <f t="shared" si="150"/>
      </c>
    </row>
    <row r="161" spans="1:14" ht="12.75">
      <c r="A161" s="230">
        <f>Results!J43</f>
        <v>0</v>
      </c>
      <c r="B161" s="231">
        <v>4</v>
      </c>
      <c r="C161" s="232">
        <f>IF(A161=0,"",INDEX('Team Declaration'!$C$6:$BI$17,MATCH(A157,'Team Declaration'!$B$6:$B$17,0),MATCH(A161,'Team Declaration'!$C$4:$BI$4,0)))</f>
      </c>
      <c r="D161" s="232">
        <f>IF(A161=0,"",INDEX('Team Declaration'!$C$3:$BI$17,1,MATCH(LEFT(A161,1),'Team Declaration'!$C$4:$BI$4,0)))</f>
      </c>
      <c r="E161" s="235">
        <f>Results!K43</f>
        <v>0</v>
      </c>
      <c r="F161" s="231">
        <v>3</v>
      </c>
      <c r="H161" s="218">
        <f t="shared" si="144"/>
      </c>
      <c r="I161" s="218">
        <f t="shared" si="145"/>
      </c>
      <c r="J161" s="218">
        <f t="shared" si="146"/>
      </c>
      <c r="K161" s="218">
        <f t="shared" si="147"/>
      </c>
      <c r="L161" s="218">
        <f t="shared" si="148"/>
      </c>
      <c r="M161" s="218">
        <f t="shared" si="149"/>
      </c>
      <c r="N161" s="218">
        <f t="shared" si="150"/>
      </c>
    </row>
    <row r="162" spans="1:14" ht="12.75">
      <c r="A162" s="230">
        <f>Results!J44</f>
        <v>0</v>
      </c>
      <c r="B162" s="231">
        <v>5</v>
      </c>
      <c r="C162" s="232">
        <f>IF(A162=0,"",INDEX('Team Declaration'!$C$6:$BI$17,MATCH(A157,'Team Declaration'!$B$6:$B$17,0),MATCH(A162,'Team Declaration'!$C$4:$BI$4,0)))</f>
      </c>
      <c r="D162" s="232">
        <f>IF(A162=0,"",INDEX('Team Declaration'!$C$3:$BI$17,1,MATCH(LEFT(A162,1),'Team Declaration'!$C$4:$BI$4,0)))</f>
      </c>
      <c r="E162" s="235">
        <f>Results!K44</f>
        <v>0</v>
      </c>
      <c r="F162" s="231">
        <v>2</v>
      </c>
      <c r="H162" s="218">
        <f t="shared" si="144"/>
      </c>
      <c r="I162" s="218">
        <f t="shared" si="145"/>
      </c>
      <c r="J162" s="218">
        <f t="shared" si="146"/>
      </c>
      <c r="K162" s="218">
        <f t="shared" si="147"/>
      </c>
      <c r="L162" s="218">
        <f t="shared" si="148"/>
      </c>
      <c r="M162" s="218">
        <f t="shared" si="149"/>
      </c>
      <c r="N162" s="218">
        <f t="shared" si="150"/>
      </c>
    </row>
    <row r="163" spans="1:14" ht="12.75">
      <c r="A163" s="230">
        <f>Results!J45</f>
        <v>0</v>
      </c>
      <c r="B163" s="231">
        <v>6</v>
      </c>
      <c r="C163" s="232">
        <f>IF(A163=0,"",INDEX('Team Declaration'!$C$6:$BI$17,MATCH(A157,'Team Declaration'!$B$6:$B$17,0),MATCH(A163,'Team Declaration'!$C$4:$BI$4,0)))</f>
      </c>
      <c r="D163" s="232">
        <f>IF(A163=0,"",INDEX('Team Declaration'!$C$3:$BI$17,1,MATCH(LEFT(A163,1),'Team Declaration'!$C$4:$BI$4,0)))</f>
      </c>
      <c r="E163" s="235">
        <f>Results!K45</f>
        <v>0</v>
      </c>
      <c r="F163" s="231">
        <v>1</v>
      </c>
      <c r="H163" s="218">
        <f t="shared" si="144"/>
      </c>
      <c r="I163" s="218">
        <f t="shared" si="145"/>
      </c>
      <c r="J163" s="218">
        <f t="shared" si="146"/>
      </c>
      <c r="K163" s="218">
        <f t="shared" si="147"/>
      </c>
      <c r="L163" s="218">
        <f t="shared" si="148"/>
      </c>
      <c r="M163" s="218">
        <f t="shared" si="149"/>
      </c>
      <c r="N163" s="218">
        <f t="shared" si="150"/>
      </c>
    </row>
    <row r="164" spans="1:16" ht="12.75">
      <c r="A164" s="212" t="str">
        <f>Results!A46</f>
        <v>100 metres</v>
      </c>
      <c r="C164" s="229" t="str">
        <f>CONCATENATE("Mens ",P164)</f>
        <v>Mens 100 metres 50+</v>
      </c>
      <c r="D164" s="234"/>
      <c r="E164" s="236"/>
      <c r="P164" t="str">
        <f>CONCATENATE(A164," 50+")</f>
        <v>100 metres 50+</v>
      </c>
    </row>
    <row r="165" spans="1:14" ht="12.75">
      <c r="A165" s="230">
        <f>Results!D47</f>
        <v>14</v>
      </c>
      <c r="B165" s="231">
        <v>1</v>
      </c>
      <c r="C165" s="232" t="str">
        <f>IF(A165=0,"",INDEX('Team Declaration'!$C$6:$BI$17,MATCH(A164,'Team Declaration'!$B$6:$B$17,0),MATCH(A165,'Team Declaration'!$C$4:$BI$4,0)))</f>
        <v>Graham Purdye</v>
      </c>
      <c r="D165" s="232" t="str">
        <f>IF(A165=0,"",INDEX('Team Declaration'!$C$3:$BI$17,1,MATCH(A165,'Team Declaration'!$C$4:$BI$4,0)-4))</f>
        <v>Eastbourne Rovers AC</v>
      </c>
      <c r="E165" s="235" t="str">
        <f>Results!E47</f>
        <v>w13.7</v>
      </c>
      <c r="F165" s="231">
        <v>6</v>
      </c>
      <c r="H165" s="218">
        <f aca="true" t="shared" si="151" ref="H165:H170">IF($A165="","",IF($A165=H$11,$F165,""))</f>
      </c>
      <c r="I165" s="218">
        <f aca="true" t="shared" si="152" ref="I165:I170">IF($A165="","",IF($A165=I$11,$F165,""))</f>
      </c>
      <c r="J165" s="218">
        <f aca="true" t="shared" si="153" ref="J165:J170">IF($A165="","",IF($A165=J$11,$F165,""))</f>
      </c>
      <c r="K165" s="218">
        <f aca="true" t="shared" si="154" ref="K165:K170">IF($A165="","",IF($A165=K$11,$F165,""))</f>
        <v>6</v>
      </c>
      <c r="L165" s="218">
        <f aca="true" t="shared" si="155" ref="L165:L170">IF($A165="","",IF($A165=L$11,$F165,""))</f>
      </c>
      <c r="M165" s="218">
        <f aca="true" t="shared" si="156" ref="M165:M170">IF($A165="","",IF($A165=M$11,$F165,""))</f>
      </c>
      <c r="N165" s="218">
        <f aca="true" t="shared" si="157" ref="N165:N170">IF($A165="","",IF($A165=N$11,$F165,""))</f>
      </c>
    </row>
    <row r="166" spans="1:14" ht="12.75">
      <c r="A166" s="230">
        <f>Results!D48</f>
        <v>11</v>
      </c>
      <c r="B166" s="231">
        <v>2</v>
      </c>
      <c r="C166" s="232" t="str">
        <f>IF(A166=0,"",INDEX('Team Declaration'!$C$6:$BI$17,MATCH(A164,'Team Declaration'!$B$6:$B$17,0),MATCH(A166,'Team Declaration'!$C$4:$BI$4,0)))</f>
        <v>Dave Roberts</v>
      </c>
      <c r="D166" s="232" t="str">
        <f>IF(A166=0,"",INDEX('Team Declaration'!$C$3:$BI$17,1,MATCH(A166,'Team Declaration'!$C$4:$BI$4,0)-4))</f>
        <v>Brighton &amp; Hove AC</v>
      </c>
      <c r="E166" s="235" t="str">
        <f>Results!E48</f>
        <v>w13.8</v>
      </c>
      <c r="F166" s="231">
        <v>5</v>
      </c>
      <c r="H166" s="218">
        <f t="shared" si="151"/>
      </c>
      <c r="I166" s="218">
        <f t="shared" si="152"/>
        <v>5</v>
      </c>
      <c r="J166" s="218">
        <f t="shared" si="153"/>
      </c>
      <c r="K166" s="218">
        <f t="shared" si="154"/>
      </c>
      <c r="L166" s="218">
        <f t="shared" si="155"/>
      </c>
      <c r="M166" s="218">
        <f t="shared" si="156"/>
      </c>
      <c r="N166" s="218">
        <f t="shared" si="157"/>
      </c>
    </row>
    <row r="167" spans="1:14" ht="12.75">
      <c r="A167" s="230">
        <f>Results!D49</f>
        <v>0</v>
      </c>
      <c r="B167" s="231">
        <v>3</v>
      </c>
      <c r="C167" s="232">
        <f>IF(A167=0,"",INDEX('Team Declaration'!$C$6:$BI$17,MATCH(A164,'Team Declaration'!$B$6:$B$17,0),MATCH(A167,'Team Declaration'!$C$4:$BI$4,0)))</f>
      </c>
      <c r="D167" s="232">
        <f>IF(A167=0,"",INDEX('Team Declaration'!$C$3:$BI$17,1,MATCH(A167,'Team Declaration'!$C$4:$BI$4,0)-4))</f>
      </c>
      <c r="E167" s="235">
        <f>Results!E49</f>
        <v>0</v>
      </c>
      <c r="F167" s="231">
        <v>4</v>
      </c>
      <c r="H167" s="218">
        <f t="shared" si="151"/>
      </c>
      <c r="I167" s="218">
        <f t="shared" si="152"/>
      </c>
      <c r="J167" s="218">
        <f t="shared" si="153"/>
      </c>
      <c r="K167" s="218">
        <f t="shared" si="154"/>
      </c>
      <c r="L167" s="218">
        <f t="shared" si="155"/>
      </c>
      <c r="M167" s="218">
        <f t="shared" si="156"/>
      </c>
      <c r="N167" s="218">
        <f t="shared" si="157"/>
      </c>
    </row>
    <row r="168" spans="1:14" ht="12.75">
      <c r="A168" s="230">
        <f>Results!D50</f>
        <v>0</v>
      </c>
      <c r="B168" s="231">
        <v>4</v>
      </c>
      <c r="C168" s="232">
        <f>IF(A168=0,"",INDEX('Team Declaration'!$C$6:$BI$17,MATCH(A164,'Team Declaration'!$B$6:$B$17,0),MATCH(A168,'Team Declaration'!$C$4:$BI$4,0)))</f>
      </c>
      <c r="D168" s="232">
        <f>IF(A168=0,"",INDEX('Team Declaration'!$C$3:$BI$17,1,MATCH(A168,'Team Declaration'!$C$4:$BI$4,0)-4))</f>
      </c>
      <c r="E168" s="235">
        <f>Results!E50</f>
        <v>0</v>
      </c>
      <c r="F168" s="231">
        <v>3</v>
      </c>
      <c r="H168" s="218">
        <f t="shared" si="151"/>
      </c>
      <c r="I168" s="218">
        <f t="shared" si="152"/>
      </c>
      <c r="J168" s="218">
        <f t="shared" si="153"/>
      </c>
      <c r="K168" s="218">
        <f t="shared" si="154"/>
      </c>
      <c r="L168" s="218">
        <f t="shared" si="155"/>
      </c>
      <c r="M168" s="218">
        <f t="shared" si="156"/>
      </c>
      <c r="N168" s="218">
        <f t="shared" si="157"/>
      </c>
    </row>
    <row r="169" spans="1:14" ht="12.75">
      <c r="A169" s="230">
        <f>Results!D51</f>
        <v>0</v>
      </c>
      <c r="B169" s="231">
        <v>5</v>
      </c>
      <c r="C169" s="232">
        <f>IF(A169=0,"",INDEX('Team Declaration'!$C$6:$BI$17,MATCH(A164,'Team Declaration'!$B$6:$B$17,0),MATCH(A169,'Team Declaration'!$C$4:$BI$4,0)))</f>
      </c>
      <c r="D169" s="232">
        <f>IF(A169=0,"",INDEX('Team Declaration'!$C$3:$BI$17,1,MATCH(A169,'Team Declaration'!$C$4:$BI$4,0)-4))</f>
      </c>
      <c r="E169" s="235">
        <f>Results!E51</f>
        <v>0</v>
      </c>
      <c r="F169" s="231">
        <v>2</v>
      </c>
      <c r="H169" s="218">
        <f t="shared" si="151"/>
      </c>
      <c r="I169" s="218">
        <f t="shared" si="152"/>
      </c>
      <c r="J169" s="218">
        <f t="shared" si="153"/>
      </c>
      <c r="K169" s="218">
        <f t="shared" si="154"/>
      </c>
      <c r="L169" s="218">
        <f t="shared" si="155"/>
      </c>
      <c r="M169" s="218">
        <f t="shared" si="156"/>
      </c>
      <c r="N169" s="218">
        <f t="shared" si="157"/>
      </c>
    </row>
    <row r="170" spans="1:14" ht="12.75">
      <c r="A170" s="230">
        <f>Results!D52</f>
        <v>0</v>
      </c>
      <c r="B170" s="231">
        <v>6</v>
      </c>
      <c r="C170" s="232">
        <f>IF(A170=0,"",INDEX('Team Declaration'!$C$6:$BI$17,MATCH(A164,'Team Declaration'!$B$6:$B$17,0),MATCH(A170,'Team Declaration'!$C$4:$BI$4,0)))</f>
      </c>
      <c r="D170" s="232">
        <f>IF(A170=0,"",INDEX('Team Declaration'!$C$3:$BI$17,1,MATCH(A170,'Team Declaration'!$C$4:$BI$4,0)-4))</f>
      </c>
      <c r="E170" s="235">
        <f>Results!E52</f>
        <v>0</v>
      </c>
      <c r="F170" s="231">
        <v>1</v>
      </c>
      <c r="H170" s="218">
        <f t="shared" si="151"/>
      </c>
      <c r="I170" s="218">
        <f t="shared" si="152"/>
      </c>
      <c r="J170" s="218">
        <f t="shared" si="153"/>
      </c>
      <c r="K170" s="218">
        <f t="shared" si="154"/>
      </c>
      <c r="L170" s="218">
        <f t="shared" si="155"/>
      </c>
      <c r="M170" s="218">
        <f t="shared" si="156"/>
      </c>
      <c r="N170" s="218">
        <f t="shared" si="157"/>
      </c>
    </row>
    <row r="171" spans="1:16" ht="12.75">
      <c r="A171" s="212" t="str">
        <f>Results!G46</f>
        <v>100 metres</v>
      </c>
      <c r="C171" s="229" t="str">
        <f>CONCATENATE("Mens ",P171)</f>
        <v>Mens 100 metres 60+</v>
      </c>
      <c r="D171" s="234"/>
      <c r="E171" s="236"/>
      <c r="P171" t="str">
        <f>CONCATENATE(A171," 60+")</f>
        <v>100 metres 60+</v>
      </c>
    </row>
    <row r="172" spans="1:18" ht="12.75">
      <c r="A172" s="230">
        <f>Results!J47</f>
        <v>4</v>
      </c>
      <c r="B172" s="231">
        <v>1</v>
      </c>
      <c r="C172" s="232" t="str">
        <f>IF(A172=0,"",INDEX('Team Declaration'!$C$6:$BI$17,MATCH(A171,'Team Declaration'!$B$6:$B$17,0),MATCH(A172,'Team Declaration'!$C$4:$BI$4,0)))</f>
        <v>Barry Morris</v>
      </c>
      <c r="D172" s="232" t="str">
        <f>IF(A172=0,"",INDEX('Team Declaration'!$C$3:$BI$17,1,MATCH(A172,'Team Declaration'!$C$4:$BI$4,0)-6))</f>
        <v>Eastbourne Rovers AC</v>
      </c>
      <c r="E172" s="235" t="str">
        <f>Results!K47</f>
        <v>w13.2</v>
      </c>
      <c r="F172" s="231">
        <v>6</v>
      </c>
      <c r="H172" s="218">
        <f aca="true" t="shared" si="158" ref="H172:H177">IF($A172="","",IF($A172=H$12,$F172,""))</f>
      </c>
      <c r="I172" s="218">
        <f aca="true" t="shared" si="159" ref="I172:I177">IF($A172="","",IF($A172=I$12,$F172,""))</f>
      </c>
      <c r="J172" s="218">
        <f aca="true" t="shared" si="160" ref="J172:J177">IF($A172="","",IF($A172=J$12,$F172,""))</f>
      </c>
      <c r="K172" s="218">
        <f aca="true" t="shared" si="161" ref="K172:K177">IF($A172="","",IF($A172=K$12,$F172,""))</f>
        <v>6</v>
      </c>
      <c r="L172" s="218">
        <f aca="true" t="shared" si="162" ref="L172:L177">IF($A172="","",IF($A172=L$12,$F172,""))</f>
      </c>
      <c r="M172" s="218">
        <f aca="true" t="shared" si="163" ref="M172:M177">IF($A172="","",IF($A172=M$12,$F172,""))</f>
      </c>
      <c r="N172" s="218">
        <f aca="true" t="shared" si="164" ref="N172:N177">IF($A172="","",IF($A172=N$12,$F172,""))</f>
      </c>
      <c r="R172">
        <f>MATCH(A172,'Team Declaration'!$C$4:$BI$4,0)</f>
        <v>31</v>
      </c>
    </row>
    <row r="173" spans="1:14" ht="12.75">
      <c r="A173" s="230">
        <f>Results!J48</f>
        <v>1</v>
      </c>
      <c r="B173" s="231">
        <v>2</v>
      </c>
      <c r="C173" s="232" t="str">
        <f>IF(A173=0,"",INDEX('Team Declaration'!$C$6:$BI$17,MATCH(A171,'Team Declaration'!$B$6:$B$17,0),MATCH(A173,'Team Declaration'!$C$4:$BI$4,0)))</f>
        <v>David Spencer</v>
      </c>
      <c r="D173" s="232" t="str">
        <f>IF(A173=0,"",INDEX('Team Declaration'!$C$3:$BI$17,1,MATCH(A173,'Team Declaration'!$C$4:$BI$4,0)-6))</f>
        <v>Brighton &amp; Hove AC</v>
      </c>
      <c r="E173" s="235" t="str">
        <f>Results!K48</f>
        <v>w14.1</v>
      </c>
      <c r="F173" s="231">
        <v>5</v>
      </c>
      <c r="H173" s="218">
        <f t="shared" si="158"/>
      </c>
      <c r="I173" s="218">
        <f t="shared" si="159"/>
        <v>5</v>
      </c>
      <c r="J173" s="218">
        <f t="shared" si="160"/>
      </c>
      <c r="K173" s="218">
        <f t="shared" si="161"/>
      </c>
      <c r="L173" s="218">
        <f t="shared" si="162"/>
      </c>
      <c r="M173" s="218">
        <f t="shared" si="163"/>
      </c>
      <c r="N173" s="218">
        <f t="shared" si="164"/>
      </c>
    </row>
    <row r="174" spans="1:14" ht="12.75">
      <c r="A174" s="230">
        <f>Results!J49</f>
        <v>8</v>
      </c>
      <c r="B174" s="231">
        <v>3</v>
      </c>
      <c r="C174" s="232" t="str">
        <f>IF(A174=0,"",INDEX('Team Declaration'!$C$6:$BI$17,MATCH(A171,'Team Declaration'!$B$6:$B$17,0),MATCH(A174,'Team Declaration'!$C$4:$BI$4,0)))</f>
        <v>Shawn Buck</v>
      </c>
      <c r="D174" s="232" t="str">
        <f>IF(A174=0,"",INDEX('Team Declaration'!$C$3:$BI$17,1,MATCH(A174,'Team Declaration'!$C$4:$BI$4,0)-6))</f>
        <v>Arena 80</v>
      </c>
      <c r="E174" s="235" t="str">
        <f>Results!K49</f>
        <v>w15.9</v>
      </c>
      <c r="F174" s="231">
        <v>4</v>
      </c>
      <c r="H174" s="218">
        <f t="shared" si="158"/>
        <v>4</v>
      </c>
      <c r="I174" s="218">
        <f t="shared" si="159"/>
      </c>
      <c r="J174" s="218">
        <f t="shared" si="160"/>
      </c>
      <c r="K174" s="218">
        <f t="shared" si="161"/>
      </c>
      <c r="L174" s="218">
        <f t="shared" si="162"/>
      </c>
      <c r="M174" s="218">
        <f t="shared" si="163"/>
      </c>
      <c r="N174" s="218">
        <f t="shared" si="164"/>
      </c>
    </row>
    <row r="175" spans="1:14" ht="12.75">
      <c r="A175" s="230">
        <f>Results!J50</f>
        <v>7</v>
      </c>
      <c r="B175" s="231">
        <v>4</v>
      </c>
      <c r="C175" s="232" t="str">
        <f>IF(A175=0,"",INDEX('Team Declaration'!$C$6:$BI$17,MATCH(A171,'Team Declaration'!$B$6:$B$17,0),MATCH(A175,'Team Declaration'!$C$4:$BI$4,0)))</f>
        <v>John Morgan</v>
      </c>
      <c r="D175" s="232" t="str">
        <f>IF(A175=0,"",INDEX('Team Declaration'!$C$3:$BI$17,1,MATCH(A175,'Team Declaration'!$C$4:$BI$4,0)-6))</f>
        <v>Haywards Heath &amp; Lewes</v>
      </c>
      <c r="E175" s="235" t="str">
        <f>Results!K50</f>
        <v>w17.8</v>
      </c>
      <c r="F175" s="231">
        <v>3</v>
      </c>
      <c r="H175" s="218">
        <f t="shared" si="158"/>
      </c>
      <c r="I175" s="218">
        <f t="shared" si="159"/>
      </c>
      <c r="J175" s="218">
        <f t="shared" si="160"/>
      </c>
      <c r="K175" s="218">
        <f t="shared" si="161"/>
      </c>
      <c r="L175" s="218">
        <f t="shared" si="162"/>
      </c>
      <c r="M175" s="218">
        <f t="shared" si="163"/>
        <v>3</v>
      </c>
      <c r="N175" s="218">
        <f t="shared" si="164"/>
      </c>
    </row>
    <row r="176" spans="1:14" ht="12.75">
      <c r="A176" s="230">
        <f>Results!J51</f>
        <v>0</v>
      </c>
      <c r="B176" s="231">
        <v>5</v>
      </c>
      <c r="C176" s="232">
        <f>IF(A176=0,"",INDEX('Team Declaration'!$C$6:$BI$17,MATCH(A171,'Team Declaration'!$B$6:$B$17,0),MATCH(A176,'Team Declaration'!$C$4:$BI$4,0)))</f>
      </c>
      <c r="D176" s="232">
        <f>IF(A176=0,"",INDEX('Team Declaration'!$C$3:$BI$17,1,MATCH(A176,'Team Declaration'!$C$4:$BI$4,0)-6))</f>
      </c>
      <c r="E176" s="235">
        <f>Results!K51</f>
        <v>0</v>
      </c>
      <c r="F176" s="231">
        <v>2</v>
      </c>
      <c r="H176" s="218">
        <f t="shared" si="158"/>
      </c>
      <c r="I176" s="218">
        <f t="shared" si="159"/>
      </c>
      <c r="J176" s="218">
        <f t="shared" si="160"/>
      </c>
      <c r="K176" s="218">
        <f t="shared" si="161"/>
      </c>
      <c r="L176" s="218">
        <f t="shared" si="162"/>
      </c>
      <c r="M176" s="218">
        <f t="shared" si="163"/>
      </c>
      <c r="N176" s="218">
        <f t="shared" si="164"/>
      </c>
    </row>
    <row r="177" spans="1:14" ht="12.75">
      <c r="A177" s="230">
        <f>Results!J52</f>
        <v>0</v>
      </c>
      <c r="B177" s="231">
        <v>6</v>
      </c>
      <c r="C177" s="232">
        <f>IF(A177=0,"",INDEX('Team Declaration'!$C$6:$BI$17,MATCH(A171,'Team Declaration'!$B$6:$B$17,0),MATCH(A177,'Team Declaration'!$C$4:$BI$4,0)))</f>
      </c>
      <c r="D177" s="232">
        <f>IF(A177=0,"",INDEX('Team Declaration'!$C$3:$BI$17,1,MATCH(A177,'Team Declaration'!$C$4:$BI$4,0)-6))</f>
      </c>
      <c r="E177" s="235">
        <f>Results!K52</f>
        <v>0</v>
      </c>
      <c r="F177" s="231">
        <v>1</v>
      </c>
      <c r="H177" s="218">
        <f t="shared" si="158"/>
      </c>
      <c r="I177" s="218">
        <f t="shared" si="159"/>
      </c>
      <c r="J177" s="218">
        <f t="shared" si="160"/>
      </c>
      <c r="K177" s="218">
        <f t="shared" si="161"/>
      </c>
      <c r="L177" s="218">
        <f t="shared" si="162"/>
      </c>
      <c r="M177" s="218">
        <f t="shared" si="163"/>
      </c>
      <c r="N177" s="218">
        <f t="shared" si="164"/>
      </c>
    </row>
    <row r="178" spans="1:16" ht="12.75">
      <c r="A178" s="212" t="str">
        <f>Results!M39</f>
        <v>4x100 Relay</v>
      </c>
      <c r="C178" s="229" t="str">
        <f>CONCATENATE("Mens ",P178)</f>
        <v>Mens 4x100 Relay A</v>
      </c>
      <c r="D178" s="234"/>
      <c r="E178" s="236"/>
      <c r="P178" t="str">
        <f>CONCATENATE(A178," A")</f>
        <v>4x100 Relay A</v>
      </c>
    </row>
    <row r="179" spans="1:14" ht="26.25" customHeight="1">
      <c r="A179" s="237" t="str">
        <f>Results!P40</f>
        <v>E</v>
      </c>
      <c r="B179" s="238">
        <v>1</v>
      </c>
      <c r="C179" s="239" t="str">
        <f>IF(A179=0,"",INDEX('Team Declaration'!$C$6:$BI$17,MATCH(A$178,'Team Declaration'!$B$6:$B$17,0)+3,MATCH(A179,'Team Declaration'!$C$4:$BI$4,0)+2))</f>
        <v>Alan Rolfe, Paul Mealling, Dan Ellis &amp; Nigel Duckworth</v>
      </c>
      <c r="D179" s="240" t="str">
        <f>IF(A179=0,"",INDEX('Team Declaration'!$C$3:$BI$17,1,MATCH(LEFT(A179,1),'Team Declaration'!$C$4:$BI$4,0)))</f>
        <v>Eastbourne Rovers AC</v>
      </c>
      <c r="E179" s="241">
        <f>Results!Q40</f>
        <v>56.7</v>
      </c>
      <c r="F179" s="242">
        <v>6</v>
      </c>
      <c r="H179" s="218">
        <f aca="true" t="shared" si="165" ref="H179:H184">IF($A179="","",IF(LEFT($A179,1)=H$9,$F179,""))</f>
      </c>
      <c r="I179" s="218">
        <f aca="true" t="shared" si="166" ref="I179:I184">IF($A179="","",IF(LEFT($A179,1)=I$9,$F179,""))</f>
      </c>
      <c r="J179" s="218">
        <f aca="true" t="shared" si="167" ref="J179:J184">IF($A179="","",IF(LEFT($A179,1)=J$9,$F179,""))</f>
      </c>
      <c r="K179" s="218">
        <f aca="true" t="shared" si="168" ref="K179:K184">IF($A179="","",IF(LEFT($A179,1)=K$9,$F179,""))</f>
        <v>6</v>
      </c>
      <c r="L179" s="218">
        <f aca="true" t="shared" si="169" ref="L179:L184">IF($A179="","",IF(LEFT($A179,1)=L$9,$F179,""))</f>
      </c>
      <c r="M179" s="218">
        <f aca="true" t="shared" si="170" ref="M179:M184">IF($A179="","",IF(LEFT($A179,1)=M$9,$F179,""))</f>
      </c>
      <c r="N179" s="218">
        <f aca="true" t="shared" si="171" ref="N179:N184">IF($A179="","",IF(LEFT($A179,1)=N$9,$F179,""))</f>
      </c>
    </row>
    <row r="180" spans="1:14" ht="26.25" customHeight="1">
      <c r="A180" s="237" t="str">
        <f>Results!P43</f>
        <v>A</v>
      </c>
      <c r="B180" s="238">
        <v>2</v>
      </c>
      <c r="C180" s="239" t="str">
        <f>IF(A180=0,"",INDEX('Team Declaration'!$C$6:$BI$17,MATCH(A$178,'Team Declaration'!$B$6:$B$17,0)+3,MATCH(A180,'Team Declaration'!$C$4:$BI$4,0)+2))</f>
        <v>Jon Bowditch, Dan Vaughan, Teo van Well &amp; Joe Ashley</v>
      </c>
      <c r="D180" s="240" t="str">
        <f>IF(A180=0,"",INDEX('Team Declaration'!$C$3:$BI$17,1,MATCH(LEFT(A180,1),'Team Declaration'!$C$4:$BI$4,0)))</f>
        <v>Arena 80</v>
      </c>
      <c r="E180" s="241">
        <f>Results!Q43</f>
        <v>58</v>
      </c>
      <c r="F180" s="242">
        <v>5</v>
      </c>
      <c r="H180" s="218">
        <f t="shared" si="165"/>
        <v>5</v>
      </c>
      <c r="I180" s="218">
        <f t="shared" si="166"/>
      </c>
      <c r="J180" s="218">
        <f t="shared" si="167"/>
      </c>
      <c r="K180" s="218">
        <f t="shared" si="168"/>
      </c>
      <c r="L180" s="218">
        <f t="shared" si="169"/>
      </c>
      <c r="M180" s="218">
        <f t="shared" si="170"/>
      </c>
      <c r="N180" s="218">
        <f t="shared" si="171"/>
      </c>
    </row>
    <row r="181" spans="1:14" ht="26.25" customHeight="1">
      <c r="A181" s="237" t="str">
        <f>Results!P46</f>
        <v>B</v>
      </c>
      <c r="B181" s="238">
        <v>3</v>
      </c>
      <c r="C181" s="239" t="str">
        <f>IF(A181=0,"",INDEX('Team Declaration'!$C$6:$BI$17,MATCH(A$178,'Team Declaration'!$B$6:$B$17,0)+3,MATCH(A181,'Team Declaration'!$C$4:$BI$4,0)+2))</f>
        <v>Dave Roberts, Mike Ellis-Martin, Mark Halls &amp; Richard McGregor</v>
      </c>
      <c r="D181" s="240" t="str">
        <f>IF(A181=0,"",INDEX('Team Declaration'!$C$3:$BI$17,1,MATCH(LEFT(A181,1),'Team Declaration'!$C$4:$BI$4,0)))</f>
        <v>Brighton &amp; Hove AC</v>
      </c>
      <c r="E181" s="241">
        <f>Results!Q46</f>
        <v>62.2</v>
      </c>
      <c r="F181" s="242">
        <v>4</v>
      </c>
      <c r="H181" s="218">
        <f t="shared" si="165"/>
      </c>
      <c r="I181" s="218">
        <f t="shared" si="166"/>
        <v>4</v>
      </c>
      <c r="J181" s="218">
        <f t="shared" si="167"/>
      </c>
      <c r="K181" s="218">
        <f t="shared" si="168"/>
      </c>
      <c r="L181" s="218">
        <f t="shared" si="169"/>
      </c>
      <c r="M181" s="218">
        <f t="shared" si="170"/>
      </c>
      <c r="N181" s="218">
        <f t="shared" si="171"/>
      </c>
    </row>
    <row r="182" spans="1:14" ht="26.25" customHeight="1">
      <c r="A182" s="237" t="str">
        <f>Results!P49</f>
        <v>G</v>
      </c>
      <c r="B182" s="238">
        <v>4</v>
      </c>
      <c r="C182" s="239" t="str">
        <f>IF(A182=0,"",INDEX('Team Declaration'!$C$6:$BI$17,MATCH(A$178,'Team Declaration'!$B$6:$B$17,0)+3,MATCH(A182,'Team Declaration'!$C$4:$BI$4,0)+2))</f>
        <v>Tim Popkin, Jonathan Burrell, Colin Bennett &amp; John Morgan</v>
      </c>
      <c r="D182" s="240" t="str">
        <f>IF(A182=0,"",INDEX('Team Declaration'!$C$3:$BI$17,1,MATCH(LEFT(A182,1),'Team Declaration'!$C$4:$BI$4,0)))</f>
        <v>Haywards Heath &amp; Lewes</v>
      </c>
      <c r="E182" s="241">
        <f>Results!Q49</f>
        <v>64.6</v>
      </c>
      <c r="F182" s="242">
        <v>3</v>
      </c>
      <c r="H182" s="218">
        <f t="shared" si="165"/>
      </c>
      <c r="I182" s="218">
        <f t="shared" si="166"/>
      </c>
      <c r="J182" s="218">
        <f t="shared" si="167"/>
      </c>
      <c r="K182" s="218">
        <f t="shared" si="168"/>
      </c>
      <c r="L182" s="218">
        <f t="shared" si="169"/>
      </c>
      <c r="M182" s="218">
        <f t="shared" si="170"/>
        <v>3</v>
      </c>
      <c r="N182" s="218">
        <f t="shared" si="171"/>
      </c>
    </row>
    <row r="183" spans="1:14" ht="26.25" customHeight="1">
      <c r="A183" s="237">
        <f>Results!P52</f>
        <v>0</v>
      </c>
      <c r="B183" s="238">
        <v>5</v>
      </c>
      <c r="C183" s="239">
        <f>IF(A183=0,"",INDEX('Team Declaration'!$C$6:$BI$17,MATCH(A$178,'Team Declaration'!$B$6:$B$17,0)+3,MATCH(A183,'Team Declaration'!$C$4:$BI$4,0)+2))</f>
      </c>
      <c r="D183" s="240">
        <f>IF(A183=0,"",INDEX('Team Declaration'!$C$3:$BI$17,1,MATCH(LEFT(A183,1),'Team Declaration'!$C$4:$BI$4,0)))</f>
      </c>
      <c r="E183" s="241">
        <f>Results!Q52</f>
        <v>0</v>
      </c>
      <c r="F183" s="242">
        <v>2</v>
      </c>
      <c r="H183" s="218">
        <f t="shared" si="165"/>
      </c>
      <c r="I183" s="218">
        <f t="shared" si="166"/>
      </c>
      <c r="J183" s="218">
        <f t="shared" si="167"/>
      </c>
      <c r="K183" s="218">
        <f t="shared" si="168"/>
      </c>
      <c r="L183" s="218">
        <f t="shared" si="169"/>
      </c>
      <c r="M183" s="218">
        <f t="shared" si="170"/>
      </c>
      <c r="N183" s="218">
        <f t="shared" si="171"/>
      </c>
    </row>
    <row r="184" spans="1:14" ht="26.25" customHeight="1">
      <c r="A184" s="237">
        <f>Results!P55</f>
        <v>0</v>
      </c>
      <c r="B184" s="238">
        <v>6</v>
      </c>
      <c r="C184" s="239">
        <f>IF(A184=0,"",INDEX('Team Declaration'!$C$6:$BI$17,MATCH(A$178,'Team Declaration'!$B$6:$B$17,0)+3,MATCH(A184,'Team Declaration'!$C$4:$BI$4,0)+2))</f>
      </c>
      <c r="D184" s="240">
        <f>IF(A184=0,"",INDEX('Team Declaration'!$C$3:$BI$17,1,MATCH(LEFT(A184,1),'Team Declaration'!$C$4:$BI$4,0)))</f>
      </c>
      <c r="E184" s="241">
        <f>Results!Q44</f>
        <v>0</v>
      </c>
      <c r="F184" s="242">
        <v>1</v>
      </c>
      <c r="H184" s="218">
        <f t="shared" si="165"/>
      </c>
      <c r="I184" s="218">
        <f t="shared" si="166"/>
      </c>
      <c r="J184" s="218">
        <f t="shared" si="167"/>
      </c>
      <c r="K184" s="218">
        <f t="shared" si="168"/>
      </c>
      <c r="L184" s="218">
        <f t="shared" si="169"/>
      </c>
      <c r="M184" s="218">
        <f t="shared" si="170"/>
      </c>
      <c r="N184" s="218">
        <f t="shared" si="171"/>
      </c>
    </row>
    <row r="185" spans="1:16" ht="12.75">
      <c r="A185" s="212" t="str">
        <f>Results!A118</f>
        <v>Triple Jump</v>
      </c>
      <c r="C185" s="229" t="str">
        <f>CONCATENATE("Womens ",P185)</f>
        <v>Womens Triple Jump 35+</v>
      </c>
      <c r="E185" s="212">
        <f>Results!E135</f>
        <v>0</v>
      </c>
      <c r="P185" t="str">
        <f>CONCATENATE(A185," 35+")</f>
        <v>Triple Jump 35+</v>
      </c>
    </row>
    <row r="186" spans="1:14" ht="12.75">
      <c r="A186" s="243" t="str">
        <f>Results!D119</f>
        <v>K</v>
      </c>
      <c r="B186" s="244">
        <v>1</v>
      </c>
      <c r="C186" s="232" t="str">
        <f>IF(A186=0,"",INDEX('Team Declaration'!$C$22:$BI$33,MATCH(A185,'Team Declaration'!$B$22:$B$33,0),MATCH(A186,'Team Declaration'!$C$20:$BI$20,0)))</f>
        <v>Helen Diack</v>
      </c>
      <c r="D186" s="232" t="str">
        <f>IF(A186=0,"",INDEX('Team Declaration'!$C$19:$BI$33,1,MATCH(LEFT(A186,1),'Team Declaration'!$C$20:$BI$20,0)))</f>
        <v>Haywards Heath &amp; Lewes</v>
      </c>
      <c r="E186" s="245">
        <f>Results!E119</f>
        <v>8.65</v>
      </c>
      <c r="F186" s="244">
        <v>6</v>
      </c>
      <c r="H186" s="218">
        <f aca="true" t="shared" si="172" ref="H186:H191">IF($A186="","",IF(LEFT($A186,1)=H$10,$F186,""))</f>
      </c>
      <c r="I186" s="218">
        <f aca="true" t="shared" si="173" ref="I186:I191">IF($A186="","",IF(LEFT($A186,1)=I$10,$F186,""))</f>
      </c>
      <c r="J186" s="218">
        <f aca="true" t="shared" si="174" ref="J186:J191">IF($A186="","",IF(LEFT($A186,1)=J$10,$F186,""))</f>
      </c>
      <c r="K186" s="218">
        <f aca="true" t="shared" si="175" ref="K186:K191">IF($A186="","",IF(LEFT($A186,1)=K$10,$F186,""))</f>
      </c>
      <c r="L186" s="218">
        <f aca="true" t="shared" si="176" ref="L186:L191">IF($A186="","",IF(LEFT($A186,1)=L$10,$F186,""))</f>
      </c>
      <c r="M186" s="218">
        <f aca="true" t="shared" si="177" ref="M186:M191">IF($A186="","",IF(LEFT($A186,1)=M$10,$F186,""))</f>
        <v>6</v>
      </c>
      <c r="N186" s="218">
        <f aca="true" t="shared" si="178" ref="N186:N191">IF($A186="","",IF(LEFT($A186,1)=N$10,$F186,""))</f>
      </c>
    </row>
    <row r="187" spans="1:14" ht="12.75">
      <c r="A187" s="243" t="str">
        <f>Results!D120</f>
        <v>C</v>
      </c>
      <c r="B187" s="244">
        <v>2</v>
      </c>
      <c r="C187" s="232" t="str">
        <f>IF(A187=0,"",INDEX('Team Declaration'!$C$22:$BI$33,MATCH(A185,'Team Declaration'!$B$22:$B$33,0),MATCH(A187,'Team Declaration'!$C$20:$BI$20,0)))</f>
        <v>Stefanie Dornbusch</v>
      </c>
      <c r="D187" s="232" t="str">
        <f>IF(A187=0,"",INDEX('Team Declaration'!$C$19:$BI$33,1,MATCH(LEFT(A187,1),'Team Declaration'!$C$20:$BI$20,0)))</f>
        <v>Brighton &amp; Hove AC</v>
      </c>
      <c r="E187" s="245">
        <f>Results!E120</f>
        <v>7.84</v>
      </c>
      <c r="F187" s="244">
        <v>5</v>
      </c>
      <c r="H187" s="218">
        <f t="shared" si="172"/>
      </c>
      <c r="I187" s="218">
        <f t="shared" si="173"/>
        <v>5</v>
      </c>
      <c r="J187" s="218">
        <f t="shared" si="174"/>
      </c>
      <c r="K187" s="218">
        <f t="shared" si="175"/>
      </c>
      <c r="L187" s="218">
        <f t="shared" si="176"/>
      </c>
      <c r="M187" s="218">
        <f t="shared" si="177"/>
      </c>
      <c r="N187" s="218">
        <f t="shared" si="178"/>
      </c>
    </row>
    <row r="188" spans="1:14" ht="12.75">
      <c r="A188" s="243" t="str">
        <f>Results!D121</f>
        <v>D</v>
      </c>
      <c r="B188" s="244">
        <v>3</v>
      </c>
      <c r="C188" s="232" t="str">
        <f>IF(A188=0,"",INDEX('Team Declaration'!$C$22:$BI$33,MATCH(A185,'Team Declaration'!$B$22:$B$33,0),MATCH(A188,'Team Declaration'!$C$20:$BI$20,0)))</f>
        <v>Jackie Lane</v>
      </c>
      <c r="D188" s="232" t="str">
        <f>IF(A188=0,"",INDEX('Team Declaration'!$C$19:$BI$33,1,MATCH(LEFT(A188,1),'Team Declaration'!$C$20:$BI$20,0)))</f>
        <v>Eastbourne Rovers AC</v>
      </c>
      <c r="E188" s="245">
        <f>Results!E121</f>
        <v>7.25</v>
      </c>
      <c r="F188" s="244">
        <v>4</v>
      </c>
      <c r="H188" s="218">
        <f t="shared" si="172"/>
      </c>
      <c r="I188" s="218">
        <f t="shared" si="173"/>
      </c>
      <c r="J188" s="218">
        <f t="shared" si="174"/>
      </c>
      <c r="K188" s="218">
        <f t="shared" si="175"/>
        <v>4</v>
      </c>
      <c r="L188" s="218">
        <f t="shared" si="176"/>
      </c>
      <c r="M188" s="218">
        <f t="shared" si="177"/>
      </c>
      <c r="N188" s="218">
        <f t="shared" si="178"/>
      </c>
    </row>
    <row r="189" spans="1:14" ht="12.75">
      <c r="A189" s="243">
        <f>Results!D122</f>
        <v>0</v>
      </c>
      <c r="B189" s="244">
        <v>4</v>
      </c>
      <c r="C189" s="232">
        <f>IF(A189=0,"",INDEX('Team Declaration'!$C$22:$BI$33,MATCH(A185,'Team Declaration'!$B$22:$B$33,0),MATCH(A189,'Team Declaration'!$C$20:$BI$20,0)))</f>
      </c>
      <c r="D189" s="232">
        <f>IF(A189=0,"",INDEX('Team Declaration'!$C$19:$BI$33,1,MATCH(LEFT(A189,1),'Team Declaration'!$C$20:$BI$20,0)))</f>
      </c>
      <c r="E189" s="245">
        <f>Results!E122</f>
        <v>0</v>
      </c>
      <c r="F189" s="244">
        <v>3</v>
      </c>
      <c r="H189" s="218">
        <f t="shared" si="172"/>
      </c>
      <c r="I189" s="218">
        <f t="shared" si="173"/>
      </c>
      <c r="J189" s="218">
        <f t="shared" si="174"/>
      </c>
      <c r="K189" s="218">
        <f t="shared" si="175"/>
      </c>
      <c r="L189" s="218">
        <f t="shared" si="176"/>
      </c>
      <c r="M189" s="218">
        <f t="shared" si="177"/>
      </c>
      <c r="N189" s="218">
        <f t="shared" si="178"/>
      </c>
    </row>
    <row r="190" spans="1:14" ht="12.75">
      <c r="A190" s="243">
        <f>Results!D123</f>
        <v>0</v>
      </c>
      <c r="B190" s="244">
        <v>5</v>
      </c>
      <c r="C190" s="232">
        <f>IF(A190=0,"",INDEX('Team Declaration'!$C$22:$BI$33,MATCH(A185,'Team Declaration'!$B$22:$B$33,0),MATCH(A190,'Team Declaration'!$C$20:$BI$20,0)))</f>
      </c>
      <c r="D190" s="232">
        <f>IF(A190=0,"",INDEX('Team Declaration'!$C$19:$BI$33,1,MATCH(LEFT(A190,1),'Team Declaration'!$C$20:$BI$20,0)))</f>
      </c>
      <c r="E190" s="245">
        <f>Results!E123</f>
        <v>0</v>
      </c>
      <c r="F190" s="244">
        <v>2</v>
      </c>
      <c r="H190" s="218">
        <f t="shared" si="172"/>
      </c>
      <c r="I190" s="218">
        <f t="shared" si="173"/>
      </c>
      <c r="J190" s="218">
        <f t="shared" si="174"/>
      </c>
      <c r="K190" s="218">
        <f t="shared" si="175"/>
      </c>
      <c r="L190" s="218">
        <f t="shared" si="176"/>
      </c>
      <c r="M190" s="218">
        <f t="shared" si="177"/>
      </c>
      <c r="N190" s="218">
        <f t="shared" si="178"/>
      </c>
    </row>
    <row r="191" spans="1:14" ht="12.75">
      <c r="A191" s="243">
        <f>Results!D124</f>
        <v>0</v>
      </c>
      <c r="B191" s="244">
        <v>6</v>
      </c>
      <c r="C191" s="232">
        <f>IF(A191=0,"",INDEX('Team Declaration'!$C$22:$BI$33,MATCH(A185,'Team Declaration'!$B$22:$B$33,0),MATCH(A191,'Team Declaration'!$C$20:$BI$20,0)))</f>
      </c>
      <c r="D191" s="232">
        <f>IF(A191=0,"",INDEX('Team Declaration'!$C$19:$BI$33,1,MATCH(LEFT(A191,1),'Team Declaration'!$C$20:$BI$20,0)))</f>
      </c>
      <c r="E191" s="245">
        <f>Results!E124</f>
        <v>0</v>
      </c>
      <c r="F191" s="244">
        <v>1</v>
      </c>
      <c r="H191" s="218">
        <f t="shared" si="172"/>
      </c>
      <c r="I191" s="218">
        <f t="shared" si="173"/>
      </c>
      <c r="J191" s="218">
        <f t="shared" si="174"/>
      </c>
      <c r="K191" s="218">
        <f t="shared" si="175"/>
      </c>
      <c r="L191" s="218">
        <f t="shared" si="176"/>
      </c>
      <c r="M191" s="218">
        <f t="shared" si="177"/>
      </c>
      <c r="N191" s="218">
        <f t="shared" si="178"/>
      </c>
    </row>
    <row r="192" spans="1:16" ht="12.75">
      <c r="A192" s="212" t="str">
        <f>Results!G118</f>
        <v>Triple Jump</v>
      </c>
      <c r="C192" s="229" t="str">
        <f>CONCATENATE("Womens ",P192)</f>
        <v>Womens Triple Jump 50+</v>
      </c>
      <c r="D192" s="234"/>
      <c r="E192" s="212">
        <f>Results!E146</f>
        <v>0</v>
      </c>
      <c r="P192" t="str">
        <f>CONCATENATE(A192," 50+")</f>
        <v>Triple Jump 50+</v>
      </c>
    </row>
    <row r="193" spans="1:14" ht="12.75">
      <c r="A193" s="243">
        <f>Results!J119</f>
        <v>21</v>
      </c>
      <c r="B193" s="244">
        <v>1</v>
      </c>
      <c r="C193" s="232" t="str">
        <f>IF(A193=0,"",INDEX('Team Declaration'!$C$22:$BI$33,MATCH(A192,'Team Declaration'!$B$22:$B$33,0),MATCH(A193,'Team Declaration'!$C$20:$BI$20,0)))</f>
        <v>Judith Carder</v>
      </c>
      <c r="D193" s="232" t="str">
        <f>IF(A193=0,"",INDEX('Team Declaration'!$C$19:$BI$33,1,MATCH(A193,'Team Declaration'!$C$20:$BI$20,0)-4))</f>
        <v>Brighton &amp; Hove AC</v>
      </c>
      <c r="E193" s="245">
        <f>Results!K119</f>
        <v>6.66</v>
      </c>
      <c r="F193" s="244">
        <v>6</v>
      </c>
      <c r="H193" s="218">
        <f aca="true" t="shared" si="179" ref="H193:H198">IF($A193="","",IF($A193=H$13,$F193,""))</f>
      </c>
      <c r="I193" s="218">
        <f aca="true" t="shared" si="180" ref="I193:I198">IF($A193="","",IF($A193=I$13,$F193,""))</f>
        <v>6</v>
      </c>
      <c r="J193" s="218">
        <f aca="true" t="shared" si="181" ref="J193:J198">IF($A193="","",IF($A193=J$13,$F193,""))</f>
      </c>
      <c r="K193" s="218">
        <f aca="true" t="shared" si="182" ref="K193:K198">IF($A193="","",IF($A193=K$13,$F193,""))</f>
      </c>
      <c r="L193" s="218">
        <f aca="true" t="shared" si="183" ref="L193:L198">IF($A193="","",IF($A193=L$13,$F193,""))</f>
      </c>
      <c r="M193" s="218">
        <f aca="true" t="shared" si="184" ref="M193:M198">IF($A193="","",IF($A193=M$13,$F193,""))</f>
      </c>
      <c r="N193" s="218">
        <f aca="true" t="shared" si="185" ref="N193:N198">IF($A193="","",IF($A193=N$13,$F193,""))</f>
      </c>
    </row>
    <row r="194" spans="1:14" ht="12.75">
      <c r="A194" s="243">
        <f>Results!J120</f>
        <v>0</v>
      </c>
      <c r="B194" s="244">
        <v>2</v>
      </c>
      <c r="C194" s="232">
        <f>IF(A194=0,"",INDEX('Team Declaration'!$C$22:$BI$33,MATCH(A192,'Team Declaration'!$B$22:$B$33,0),MATCH(A194,'Team Declaration'!$C$20:$BI$20,0)))</f>
      </c>
      <c r="D194" s="232">
        <f>IF(A194=0,"",INDEX('Team Declaration'!$C$19:$BI$33,1,MATCH(A194,'Team Declaration'!$C$20:$BI$20,0)-4))</f>
      </c>
      <c r="E194" s="245">
        <f>Results!K120</f>
        <v>0</v>
      </c>
      <c r="F194" s="244">
        <v>5</v>
      </c>
      <c r="H194" s="218">
        <f t="shared" si="179"/>
      </c>
      <c r="I194" s="218">
        <f t="shared" si="180"/>
      </c>
      <c r="J194" s="218">
        <f t="shared" si="181"/>
      </c>
      <c r="K194" s="218">
        <f t="shared" si="182"/>
      </c>
      <c r="L194" s="218">
        <f t="shared" si="183"/>
      </c>
      <c r="M194" s="218">
        <f t="shared" si="184"/>
      </c>
      <c r="N194" s="218">
        <f t="shared" si="185"/>
      </c>
    </row>
    <row r="195" spans="1:14" ht="12.75">
      <c r="A195" s="243">
        <f>Results!J121</f>
        <v>0</v>
      </c>
      <c r="B195" s="244">
        <v>3</v>
      </c>
      <c r="C195" s="232">
        <f>IF(A195=0,"",INDEX('Team Declaration'!$C$22:$BI$33,MATCH(A192,'Team Declaration'!$B$22:$B$33,0),MATCH(A195,'Team Declaration'!$C$20:$BI$20,0)))</f>
      </c>
      <c r="D195" s="232">
        <f>IF(A195=0,"",INDEX('Team Declaration'!$C$19:$BI$33,1,MATCH(A195,'Team Declaration'!$C$20:$BI$20,0)-4))</f>
      </c>
      <c r="E195" s="245">
        <f>Results!K121</f>
        <v>0</v>
      </c>
      <c r="F195" s="244">
        <v>4</v>
      </c>
      <c r="H195" s="218">
        <f t="shared" si="179"/>
      </c>
      <c r="I195" s="218">
        <f t="shared" si="180"/>
      </c>
      <c r="J195" s="218">
        <f t="shared" si="181"/>
      </c>
      <c r="K195" s="218">
        <f t="shared" si="182"/>
      </c>
      <c r="L195" s="218">
        <f t="shared" si="183"/>
      </c>
      <c r="M195" s="218">
        <f t="shared" si="184"/>
      </c>
      <c r="N195" s="218">
        <f t="shared" si="185"/>
      </c>
    </row>
    <row r="196" spans="1:14" ht="12.75">
      <c r="A196" s="243">
        <f>Results!J122</f>
        <v>0</v>
      </c>
      <c r="B196" s="244">
        <v>4</v>
      </c>
      <c r="C196" s="232">
        <f>IF(A196=0,"",INDEX('Team Declaration'!$C$22:$BI$33,MATCH(A192,'Team Declaration'!$B$22:$B$33,0),MATCH(A196,'Team Declaration'!$C$20:$BI$20,0)))</f>
      </c>
      <c r="D196" s="232">
        <f>IF(A196=0,"",INDEX('Team Declaration'!$C$19:$BI$33,1,MATCH(A196,'Team Declaration'!$C$20:$BI$20,0)-4))</f>
      </c>
      <c r="E196" s="245">
        <f>Results!K122</f>
        <v>0</v>
      </c>
      <c r="F196" s="244">
        <v>3</v>
      </c>
      <c r="H196" s="218">
        <f t="shared" si="179"/>
      </c>
      <c r="I196" s="218">
        <f t="shared" si="180"/>
      </c>
      <c r="J196" s="218">
        <f t="shared" si="181"/>
      </c>
      <c r="K196" s="218">
        <f t="shared" si="182"/>
      </c>
      <c r="L196" s="218">
        <f t="shared" si="183"/>
      </c>
      <c r="M196" s="218">
        <f t="shared" si="184"/>
      </c>
      <c r="N196" s="218">
        <f t="shared" si="185"/>
      </c>
    </row>
    <row r="197" spans="1:14" ht="12.75">
      <c r="A197" s="243">
        <f>Results!J123</f>
        <v>0</v>
      </c>
      <c r="B197" s="244">
        <v>5</v>
      </c>
      <c r="C197" s="232">
        <f>IF(A197=0,"",INDEX('Team Declaration'!$C$22:$BI$33,MATCH(A192,'Team Declaration'!$B$22:$B$33,0),MATCH(A197,'Team Declaration'!$C$20:$BI$20,0)))</f>
      </c>
      <c r="D197" s="232">
        <f>IF(A197=0,"",INDEX('Team Declaration'!$C$19:$BI$33,1,MATCH(A197,'Team Declaration'!$C$20:$BI$20,0)-4))</f>
      </c>
      <c r="E197" s="245">
        <f>Results!K123</f>
        <v>0</v>
      </c>
      <c r="F197" s="244">
        <v>2</v>
      </c>
      <c r="H197" s="218">
        <f t="shared" si="179"/>
      </c>
      <c r="I197" s="218">
        <f t="shared" si="180"/>
      </c>
      <c r="J197" s="218">
        <f t="shared" si="181"/>
      </c>
      <c r="K197" s="218">
        <f t="shared" si="182"/>
      </c>
      <c r="L197" s="218">
        <f t="shared" si="183"/>
      </c>
      <c r="M197" s="218">
        <f t="shared" si="184"/>
      </c>
      <c r="N197" s="218">
        <f t="shared" si="185"/>
      </c>
    </row>
    <row r="198" spans="1:14" ht="12.75">
      <c r="A198" s="243">
        <f>Results!J124</f>
        <v>0</v>
      </c>
      <c r="B198" s="244">
        <v>6</v>
      </c>
      <c r="C198" s="232">
        <f>IF(A198=0,"",INDEX('Team Declaration'!$C$22:$BI$33,MATCH(A192,'Team Declaration'!$B$22:$B$33,0),MATCH(A198,'Team Declaration'!$C$20:$BI$20,0)))</f>
      </c>
      <c r="D198" s="232">
        <f>IF(A198=0,"",INDEX('Team Declaration'!$C$19:$BI$33,1,MATCH(A198,'Team Declaration'!$C$20:$BI$20,0)-4))</f>
      </c>
      <c r="E198" s="245">
        <f>Results!K124</f>
        <v>0</v>
      </c>
      <c r="F198" s="244">
        <v>1</v>
      </c>
      <c r="H198" s="218">
        <f t="shared" si="179"/>
      </c>
      <c r="I198" s="218">
        <f t="shared" si="180"/>
      </c>
      <c r="J198" s="218">
        <f t="shared" si="181"/>
      </c>
      <c r="K198" s="218">
        <f t="shared" si="182"/>
      </c>
      <c r="L198" s="218">
        <f t="shared" si="183"/>
      </c>
      <c r="M198" s="218">
        <f t="shared" si="184"/>
      </c>
      <c r="N198" s="218">
        <f t="shared" si="185"/>
      </c>
    </row>
    <row r="199" spans="1:16" ht="12.75">
      <c r="A199" s="212" t="str">
        <f>Results!A69</f>
        <v>Shot</v>
      </c>
      <c r="C199" s="229" t="str">
        <f>CONCATENATE("Womens ",P199)</f>
        <v>Womens Shot 35+</v>
      </c>
      <c r="D199" s="234"/>
      <c r="E199" s="212">
        <f>Results!E157</f>
        <v>0</v>
      </c>
      <c r="P199" t="str">
        <f>CONCATENATE(A199," 35+")</f>
        <v>Shot 35+</v>
      </c>
    </row>
    <row r="200" spans="1:14" ht="12.75">
      <c r="A200" s="243" t="str">
        <f>Results!D70</f>
        <v>C</v>
      </c>
      <c r="B200" s="244">
        <v>1</v>
      </c>
      <c r="C200" s="232" t="str">
        <f>IF(A200=0,"",INDEX('Team Declaration'!$C$22:$BI$33,MATCH(A199,'Team Declaration'!$B$22:$B$33,0),MATCH(A200,'Team Declaration'!$C$20:$BI$20,0)))</f>
        <v>Sarah Hewitt</v>
      </c>
      <c r="D200" s="232" t="str">
        <f>IF(A200=0,"",INDEX('Team Declaration'!$C$19:$BI$33,1,MATCH(LEFT(A200,1),'Team Declaration'!$C$20:$BI$20,0)))</f>
        <v>Brighton &amp; Hove AC</v>
      </c>
      <c r="E200" s="245">
        <f>Results!E70</f>
        <v>9.17</v>
      </c>
      <c r="F200" s="244">
        <v>6</v>
      </c>
      <c r="H200" s="218">
        <f aca="true" t="shared" si="186" ref="H200:H205">IF($A200="","",IF(LEFT($A200,1)=H$10,$F200,""))</f>
      </c>
      <c r="I200" s="218">
        <f aca="true" t="shared" si="187" ref="I200:I205">IF($A200="","",IF(LEFT($A200,1)=I$10,$F200,""))</f>
        <v>6</v>
      </c>
      <c r="J200" s="218">
        <f aca="true" t="shared" si="188" ref="J200:J205">IF($A200="","",IF(LEFT($A200,1)=J$10,$F200,""))</f>
      </c>
      <c r="K200" s="218">
        <f aca="true" t="shared" si="189" ref="K200:K205">IF($A200="","",IF(LEFT($A200,1)=K$10,$F200,""))</f>
      </c>
      <c r="L200" s="218">
        <f aca="true" t="shared" si="190" ref="L200:L205">IF($A200="","",IF(LEFT($A200,1)=L$10,$F200,""))</f>
      </c>
      <c r="M200" s="218">
        <f aca="true" t="shared" si="191" ref="M200:M205">IF($A200="","",IF(LEFT($A200,1)=M$10,$F200,""))</f>
      </c>
      <c r="N200" s="218">
        <f aca="true" t="shared" si="192" ref="N200:N205">IF($A200="","",IF(LEFT($A200,1)=N$10,$F200,""))</f>
      </c>
    </row>
    <row r="201" spans="1:14" ht="12.75">
      <c r="A201" s="243" t="str">
        <f>Results!D71</f>
        <v>D</v>
      </c>
      <c r="B201" s="244">
        <v>2</v>
      </c>
      <c r="C201" s="232" t="str">
        <f>IF(A201=0,"",INDEX('Team Declaration'!$C$22:$BI$33,MATCH(A199,'Team Declaration'!$B$22:$B$33,0),MATCH(A201,'Team Declaration'!$C$20:$BI$20,0)))</f>
        <v>Felicity Webster</v>
      </c>
      <c r="D201" s="232" t="str">
        <f>IF(A201=0,"",INDEX('Team Declaration'!$C$19:$BI$33,1,MATCH(LEFT(A201,1),'Team Declaration'!$C$20:$BI$20,0)))</f>
        <v>Eastbourne Rovers AC</v>
      </c>
      <c r="E201" s="245">
        <f>Results!E71</f>
        <v>6.86</v>
      </c>
      <c r="F201" s="244">
        <v>5</v>
      </c>
      <c r="H201" s="218">
        <f t="shared" si="186"/>
      </c>
      <c r="I201" s="218">
        <f t="shared" si="187"/>
      </c>
      <c r="J201" s="218">
        <f t="shared" si="188"/>
      </c>
      <c r="K201" s="218">
        <f t="shared" si="189"/>
        <v>5</v>
      </c>
      <c r="L201" s="218">
        <f t="shared" si="190"/>
      </c>
      <c r="M201" s="218">
        <f t="shared" si="191"/>
      </c>
      <c r="N201" s="218">
        <f t="shared" si="192"/>
      </c>
    </row>
    <row r="202" spans="1:14" ht="12.75">
      <c r="A202" s="243" t="str">
        <f>Results!D72</f>
        <v>K</v>
      </c>
      <c r="B202" s="244">
        <v>3</v>
      </c>
      <c r="C202" s="232" t="str">
        <f>IF(A202=0,"",INDEX('Team Declaration'!$C$22:$BI$33,MATCH(A199,'Team Declaration'!$B$22:$B$33,0),MATCH(A202,'Team Declaration'!$C$20:$BI$20,0)))</f>
        <v>Sally Norris</v>
      </c>
      <c r="D202" s="232" t="str">
        <f>IF(A202=0,"",INDEX('Team Declaration'!$C$19:$BI$33,1,MATCH(LEFT(A202,1),'Team Declaration'!$C$20:$BI$20,0)))</f>
        <v>Haywards Heath &amp; Lewes</v>
      </c>
      <c r="E202" s="245">
        <f>Results!E72</f>
        <v>6.46</v>
      </c>
      <c r="F202" s="244">
        <v>4</v>
      </c>
      <c r="H202" s="218">
        <f t="shared" si="186"/>
      </c>
      <c r="I202" s="218">
        <f t="shared" si="187"/>
      </c>
      <c r="J202" s="218">
        <f t="shared" si="188"/>
      </c>
      <c r="K202" s="218">
        <f t="shared" si="189"/>
      </c>
      <c r="L202" s="218">
        <f t="shared" si="190"/>
      </c>
      <c r="M202" s="218">
        <f t="shared" si="191"/>
        <v>4</v>
      </c>
      <c r="N202" s="218">
        <f t="shared" si="192"/>
      </c>
    </row>
    <row r="203" spans="1:14" ht="12.75">
      <c r="A203" s="243">
        <f>Results!D73</f>
        <v>0</v>
      </c>
      <c r="B203" s="244">
        <v>4</v>
      </c>
      <c r="C203" s="232">
        <f>IF(A203=0,"",INDEX('Team Declaration'!$C$22:$BI$33,MATCH(A199,'Team Declaration'!$B$22:$B$33,0),MATCH(A203,'Team Declaration'!$C$20:$BI$20,0)))</f>
      </c>
      <c r="D203" s="232">
        <f>IF(A203=0,"",INDEX('Team Declaration'!$C$19:$BI$33,1,MATCH(LEFT(A203,1),'Team Declaration'!$C$20:$BI$20,0)))</f>
      </c>
      <c r="E203" s="245">
        <f>Results!E73</f>
        <v>0</v>
      </c>
      <c r="F203" s="244">
        <v>3</v>
      </c>
      <c r="H203" s="218">
        <f t="shared" si="186"/>
      </c>
      <c r="I203" s="218">
        <f t="shared" si="187"/>
      </c>
      <c r="J203" s="218">
        <f t="shared" si="188"/>
      </c>
      <c r="K203" s="218">
        <f t="shared" si="189"/>
      </c>
      <c r="L203" s="218">
        <f t="shared" si="190"/>
      </c>
      <c r="M203" s="218">
        <f t="shared" si="191"/>
      </c>
      <c r="N203" s="218">
        <f t="shared" si="192"/>
      </c>
    </row>
    <row r="204" spans="1:14" ht="12.75">
      <c r="A204" s="243">
        <f>Results!D74</f>
        <v>0</v>
      </c>
      <c r="B204" s="244">
        <v>5</v>
      </c>
      <c r="C204" s="232">
        <f>IF(A204=0,"",INDEX('Team Declaration'!$C$22:$BI$33,MATCH(A199,'Team Declaration'!$B$22:$B$33,0),MATCH(A204,'Team Declaration'!$C$20:$BI$20,0)))</f>
      </c>
      <c r="D204" s="232">
        <f>IF(A204=0,"",INDEX('Team Declaration'!$C$19:$BI$33,1,MATCH(LEFT(A204,1),'Team Declaration'!$C$20:$BI$20,0)))</f>
      </c>
      <c r="E204" s="245">
        <f>Results!E74</f>
        <v>0</v>
      </c>
      <c r="F204" s="244">
        <v>2</v>
      </c>
      <c r="H204" s="218">
        <f t="shared" si="186"/>
      </c>
      <c r="I204" s="218">
        <f t="shared" si="187"/>
      </c>
      <c r="J204" s="218">
        <f t="shared" si="188"/>
      </c>
      <c r="K204" s="218">
        <f t="shared" si="189"/>
      </c>
      <c r="L204" s="218">
        <f t="shared" si="190"/>
      </c>
      <c r="M204" s="218">
        <f t="shared" si="191"/>
      </c>
      <c r="N204" s="218">
        <f t="shared" si="192"/>
      </c>
    </row>
    <row r="205" spans="1:14" ht="12.75">
      <c r="A205" s="243">
        <f>Results!D75</f>
        <v>0</v>
      </c>
      <c r="B205" s="244">
        <v>6</v>
      </c>
      <c r="C205" s="232">
        <f>IF(A205=0,"",INDEX('Team Declaration'!$C$22:$BI$33,MATCH(A199,'Team Declaration'!$B$22:$B$33,0),MATCH(A205,'Team Declaration'!$C$20:$BI$20,0)))</f>
      </c>
      <c r="D205" s="232">
        <f>IF(A205=0,"",INDEX('Team Declaration'!$C$19:$BI$33,1,MATCH(LEFT(A205,1),'Team Declaration'!$C$20:$BI$20,0)))</f>
      </c>
      <c r="E205" s="245">
        <f>Results!E75</f>
        <v>0</v>
      </c>
      <c r="F205" s="244">
        <v>1</v>
      </c>
      <c r="H205" s="218">
        <f t="shared" si="186"/>
      </c>
      <c r="I205" s="218">
        <f t="shared" si="187"/>
      </c>
      <c r="J205" s="218">
        <f t="shared" si="188"/>
      </c>
      <c r="K205" s="218">
        <f t="shared" si="189"/>
      </c>
      <c r="L205" s="218">
        <f t="shared" si="190"/>
      </c>
      <c r="M205" s="218">
        <f t="shared" si="191"/>
      </c>
      <c r="N205" s="218">
        <f t="shared" si="192"/>
      </c>
    </row>
    <row r="206" spans="1:16" ht="12.75">
      <c r="A206" s="212" t="str">
        <f>Results!G69</f>
        <v>Shot</v>
      </c>
      <c r="C206" s="229" t="str">
        <f>CONCATENATE("Womens ",P206)</f>
        <v>Womens Shot 50+</v>
      </c>
      <c r="D206" s="234"/>
      <c r="E206" s="212">
        <f>Results!E168</f>
        <v>0</v>
      </c>
      <c r="P206" t="str">
        <f>CONCATENATE(A206," 50+")</f>
        <v>Shot 50+</v>
      </c>
    </row>
    <row r="207" spans="1:14" ht="12.75">
      <c r="A207" s="243">
        <f>Results!J70</f>
        <v>24</v>
      </c>
      <c r="B207" s="244">
        <v>1</v>
      </c>
      <c r="C207" s="232" t="str">
        <f>IF(A207=0,"",INDEX('Team Declaration'!$C$22:$BI$33,MATCH(A206,'Team Declaration'!$B$22:$B$33,0),MATCH(A207,'Team Declaration'!$C$20:$BI$20,0)))</f>
        <v>Angela Morgan</v>
      </c>
      <c r="D207" s="232" t="str">
        <f>IF(A207=0,"",INDEX('Team Declaration'!$C$19:$BI$33,1,MATCH(A207,'Team Declaration'!$C$20:$BI$20,0)-4))</f>
        <v>Eastbourne Rovers AC</v>
      </c>
      <c r="E207" s="245">
        <f>Results!K70</f>
        <v>6.79</v>
      </c>
      <c r="F207" s="244">
        <v>6</v>
      </c>
      <c r="H207" s="218">
        <f aca="true" t="shared" si="193" ref="H207:H212">IF($A207="","",IF($A207=H$13,$F207,""))</f>
      </c>
      <c r="I207" s="218">
        <f aca="true" t="shared" si="194" ref="I207:I212">IF($A207="","",IF($A207=I$13,$F207,""))</f>
      </c>
      <c r="J207" s="218">
        <f aca="true" t="shared" si="195" ref="J207:J212">IF($A207="","",IF($A207=J$13,$F207,""))</f>
      </c>
      <c r="K207" s="218">
        <f aca="true" t="shared" si="196" ref="K207:K212">IF($A207="","",IF($A207=K$13,$F207,""))</f>
        <v>6</v>
      </c>
      <c r="L207" s="218">
        <f aca="true" t="shared" si="197" ref="L207:L212">IF($A207="","",IF($A207=L$13,$F207,""))</f>
      </c>
      <c r="M207" s="218">
        <f aca="true" t="shared" si="198" ref="M207:M212">IF($A207="","",IF($A207=M$13,$F207,""))</f>
      </c>
      <c r="N207" s="218">
        <f aca="true" t="shared" si="199" ref="N207:N212">IF($A207="","",IF($A207=N$13,$F207,""))</f>
      </c>
    </row>
    <row r="208" spans="1:14" ht="12.75">
      <c r="A208" s="243">
        <f>Results!J71</f>
        <v>21</v>
      </c>
      <c r="B208" s="244">
        <v>2</v>
      </c>
      <c r="C208" s="232" t="str">
        <f>IF(A208=0,"",INDEX('Team Declaration'!$C$22:$BI$33,MATCH(A206,'Team Declaration'!$B$22:$B$33,0),MATCH(A208,'Team Declaration'!$C$20:$BI$20,0)))</f>
        <v>Tracey Brockbank</v>
      </c>
      <c r="D208" s="232" t="str">
        <f>IF(A208=0,"",INDEX('Team Declaration'!$C$19:$BI$33,1,MATCH(A208,'Team Declaration'!$C$20:$BI$20,0)-4))</f>
        <v>Brighton &amp; Hove AC</v>
      </c>
      <c r="E208" s="245">
        <f>Results!K71</f>
        <v>6.51</v>
      </c>
      <c r="F208" s="244">
        <v>5</v>
      </c>
      <c r="H208" s="218">
        <f t="shared" si="193"/>
      </c>
      <c r="I208" s="218">
        <f t="shared" si="194"/>
        <v>5</v>
      </c>
      <c r="J208" s="218">
        <f t="shared" si="195"/>
      </c>
      <c r="K208" s="218">
        <f t="shared" si="196"/>
      </c>
      <c r="L208" s="218">
        <f t="shared" si="197"/>
      </c>
      <c r="M208" s="218">
        <f t="shared" si="198"/>
      </c>
      <c r="N208" s="218">
        <f t="shared" si="199"/>
      </c>
    </row>
    <row r="209" spans="1:14" ht="12.75">
      <c r="A209" s="243">
        <f>Results!J72</f>
        <v>0</v>
      </c>
      <c r="B209" s="244">
        <v>3</v>
      </c>
      <c r="C209" s="232">
        <f>IF(A209=0,"",INDEX('Team Declaration'!$C$22:$BI$33,MATCH(A206,'Team Declaration'!$B$22:$B$33,0),MATCH(A209,'Team Declaration'!$C$20:$BI$20,0)))</f>
      </c>
      <c r="D209" s="232">
        <f>IF(A209=0,"",INDEX('Team Declaration'!$C$19:$BI$33,1,MATCH(A209,'Team Declaration'!$C$20:$BI$20,0)-4))</f>
      </c>
      <c r="E209" s="245">
        <f>Results!K72</f>
        <v>0</v>
      </c>
      <c r="F209" s="244">
        <v>4</v>
      </c>
      <c r="H209" s="218">
        <f t="shared" si="193"/>
      </c>
      <c r="I209" s="218">
        <f t="shared" si="194"/>
      </c>
      <c r="J209" s="218">
        <f t="shared" si="195"/>
      </c>
      <c r="K209" s="218">
        <f t="shared" si="196"/>
      </c>
      <c r="L209" s="218">
        <f t="shared" si="197"/>
      </c>
      <c r="M209" s="218">
        <f t="shared" si="198"/>
      </c>
      <c r="N209" s="218">
        <f t="shared" si="199"/>
      </c>
    </row>
    <row r="210" spans="1:14" ht="12.75">
      <c r="A210" s="243">
        <f>Results!J73</f>
        <v>0</v>
      </c>
      <c r="B210" s="244">
        <v>4</v>
      </c>
      <c r="C210" s="232">
        <f>IF(A210=0,"",INDEX('Team Declaration'!$C$22:$BI$33,MATCH(A206,'Team Declaration'!$B$22:$B$33,0),MATCH(A210,'Team Declaration'!$C$20:$BI$20,0)))</f>
      </c>
      <c r="D210" s="232">
        <f>IF(A210=0,"",INDEX('Team Declaration'!$C$19:$BI$33,1,MATCH(A210,'Team Declaration'!$C$20:$BI$20,0)-4))</f>
      </c>
      <c r="E210" s="245">
        <f>Results!K73</f>
        <v>0</v>
      </c>
      <c r="F210" s="244">
        <v>3</v>
      </c>
      <c r="H210" s="218">
        <f t="shared" si="193"/>
      </c>
      <c r="I210" s="218">
        <f t="shared" si="194"/>
      </c>
      <c r="J210" s="218">
        <f t="shared" si="195"/>
      </c>
      <c r="K210" s="218">
        <f t="shared" si="196"/>
      </c>
      <c r="L210" s="218">
        <f t="shared" si="197"/>
      </c>
      <c r="M210" s="218">
        <f t="shared" si="198"/>
      </c>
      <c r="N210" s="218">
        <f t="shared" si="199"/>
      </c>
    </row>
    <row r="211" spans="1:14" ht="12.75">
      <c r="A211" s="243">
        <f>Results!J74</f>
        <v>0</v>
      </c>
      <c r="B211" s="244">
        <v>5</v>
      </c>
      <c r="C211" s="232">
        <f>IF(A211=0,"",INDEX('Team Declaration'!$C$22:$BI$33,MATCH(A206,'Team Declaration'!$B$22:$B$33,0),MATCH(A211,'Team Declaration'!$C$20:$BI$20,0)))</f>
      </c>
      <c r="D211" s="232">
        <f>IF(A211=0,"",INDEX('Team Declaration'!$C$19:$BI$33,1,MATCH(A211,'Team Declaration'!$C$20:$BI$20,0)-4))</f>
      </c>
      <c r="E211" s="245">
        <f>Results!K74</f>
        <v>0</v>
      </c>
      <c r="F211" s="244">
        <v>2</v>
      </c>
      <c r="H211" s="218">
        <f t="shared" si="193"/>
      </c>
      <c r="I211" s="218">
        <f t="shared" si="194"/>
      </c>
      <c r="J211" s="218">
        <f t="shared" si="195"/>
      </c>
      <c r="K211" s="218">
        <f t="shared" si="196"/>
      </c>
      <c r="L211" s="218">
        <f t="shared" si="197"/>
      </c>
      <c r="M211" s="218">
        <f t="shared" si="198"/>
      </c>
      <c r="N211" s="218">
        <f t="shared" si="199"/>
      </c>
    </row>
    <row r="212" spans="1:14" ht="12.75">
      <c r="A212" s="243">
        <f>Results!J75</f>
        <v>0</v>
      </c>
      <c r="B212" s="244">
        <v>6</v>
      </c>
      <c r="C212" s="232">
        <f>IF(A212=0,"",INDEX('Team Declaration'!$C$22:$BI$33,MATCH(A206,'Team Declaration'!$B$22:$B$33,0),MATCH(A212,'Team Declaration'!$C$20:$BI$20,0)))</f>
      </c>
      <c r="D212" s="232">
        <f>IF(A212=0,"",INDEX('Team Declaration'!$C$19:$BI$33,1,MATCH(A212,'Team Declaration'!$C$20:$BI$20,0)-4))</f>
      </c>
      <c r="E212" s="245">
        <f>Results!K75</f>
        <v>0</v>
      </c>
      <c r="F212" s="244">
        <v>1</v>
      </c>
      <c r="H212" s="218">
        <f t="shared" si="193"/>
      </c>
      <c r="I212" s="218">
        <f t="shared" si="194"/>
      </c>
      <c r="J212" s="218">
        <f t="shared" si="195"/>
      </c>
      <c r="K212" s="218">
        <f t="shared" si="196"/>
      </c>
      <c r="L212" s="218">
        <f t="shared" si="197"/>
      </c>
      <c r="M212" s="218">
        <f t="shared" si="198"/>
      </c>
      <c r="N212" s="218">
        <f t="shared" si="199"/>
      </c>
    </row>
    <row r="213" spans="1:16" ht="12.75">
      <c r="A213" s="212" t="str">
        <f>Results!M69</f>
        <v>Shot</v>
      </c>
      <c r="C213" s="229" t="str">
        <f>CONCATENATE("Womens ",P213)</f>
        <v>Womens Shot 60+</v>
      </c>
      <c r="D213" s="234"/>
      <c r="E213" s="212">
        <f>Results!E175</f>
        <v>0</v>
      </c>
      <c r="P213" t="str">
        <f>CONCATENATE(A213," 60+")</f>
        <v>Shot 60+</v>
      </c>
    </row>
    <row r="214" spans="1:14" ht="12.75">
      <c r="A214" s="243">
        <f>Results!P70</f>
        <v>37</v>
      </c>
      <c r="B214" s="244">
        <v>1</v>
      </c>
      <c r="C214" s="232" t="str">
        <f>IF(A214=0,"",INDEX('Team Declaration'!$C$22:$BI$33,MATCH(A213,'Team Declaration'!$B$22:$B$33,0),MATCH(A214,'Team Declaration'!$C$20:$BI$20,0)))</f>
        <v>Jenny Denyer</v>
      </c>
      <c r="D214" s="232">
        <f>IF(A214=0,"",INDEX('Team Declaration'!$C$19:$BI$33,1,MATCH(A214,'Team Declaration'!$C$20:$BI$20,0)-4))</f>
        <v>0</v>
      </c>
      <c r="E214" s="245">
        <f>Results!Q70</f>
        <v>6.14</v>
      </c>
      <c r="F214" s="244">
        <v>6</v>
      </c>
      <c r="H214" s="218">
        <f aca="true" t="shared" si="200" ref="H214:H219">IF($A214="","",IF($A214=H$14,$F214,""))</f>
      </c>
      <c r="I214" s="218">
        <f aca="true" t="shared" si="201" ref="I214:I219">IF($A214="","",IF($A214=I$14,$F214,""))</f>
      </c>
      <c r="J214" s="218">
        <f aca="true" t="shared" si="202" ref="J214:J219">IF($A214="","",IF($A214=J$14,$F214,""))</f>
      </c>
      <c r="K214" s="218">
        <f aca="true" t="shared" si="203" ref="K214:K219">IF($A214="","",IF($A214=K$14,$F214,""))</f>
      </c>
      <c r="L214" s="218">
        <f aca="true" t="shared" si="204" ref="L214:L219">IF($A214="","",IF($A214=L$14,$F214,""))</f>
      </c>
      <c r="M214" s="218">
        <f aca="true" t="shared" si="205" ref="M214:M219">IF($A214="","",IF($A214=M$14,$F214,""))</f>
        <v>6</v>
      </c>
      <c r="N214" s="218">
        <f aca="true" t="shared" si="206" ref="N214:N219">IF($A214="","",IF($A214=N$14,$F214,""))</f>
      </c>
    </row>
    <row r="215" spans="1:14" ht="12.75">
      <c r="A215" s="243">
        <f>Results!P71</f>
        <v>31</v>
      </c>
      <c r="B215" s="244">
        <v>2</v>
      </c>
      <c r="C215" s="232" t="str">
        <f>IF(A215=0,"",INDEX('Team Declaration'!$C$22:$BI$33,MATCH(A213,'Team Declaration'!$B$22:$B$33,0),MATCH(A215,'Team Declaration'!$C$20:$BI$20,0)))</f>
        <v>Judith Carder</v>
      </c>
      <c r="D215" s="232">
        <f>IF(A215=0,"",INDEX('Team Declaration'!$C$19:$BI$33,1,MATCH(A215,'Team Declaration'!$C$20:$BI$20,0)-4))</f>
        <v>0</v>
      </c>
      <c r="E215" s="245">
        <f>Results!Q71</f>
        <v>5.55</v>
      </c>
      <c r="F215" s="244">
        <v>5</v>
      </c>
      <c r="H215" s="218">
        <f t="shared" si="200"/>
      </c>
      <c r="I215" s="218">
        <f t="shared" si="201"/>
        <v>5</v>
      </c>
      <c r="J215" s="218">
        <f t="shared" si="202"/>
      </c>
      <c r="K215" s="218">
        <f t="shared" si="203"/>
      </c>
      <c r="L215" s="218">
        <f t="shared" si="204"/>
      </c>
      <c r="M215" s="218">
        <f t="shared" si="205"/>
      </c>
      <c r="N215" s="218">
        <f t="shared" si="206"/>
      </c>
    </row>
    <row r="216" spans="1:14" ht="12.75">
      <c r="A216" s="243">
        <f>Results!P72</f>
        <v>0</v>
      </c>
      <c r="B216" s="244">
        <v>3</v>
      </c>
      <c r="C216" s="232">
        <f>IF(A216=0,"",INDEX('Team Declaration'!$C$22:$BI$33,MATCH(A213,'Team Declaration'!$B$22:$B$33,0),MATCH(A216,'Team Declaration'!$C$20:$BI$20,0)))</f>
      </c>
      <c r="D216" s="232">
        <f>IF(A216=0,"",INDEX('Team Declaration'!$C$19:$BI$33,1,MATCH(A216,'Team Declaration'!$C$20:$BI$20,0)-4))</f>
      </c>
      <c r="E216" s="245">
        <f>Results!Q72</f>
        <v>0</v>
      </c>
      <c r="F216" s="244">
        <v>4</v>
      </c>
      <c r="H216" s="218">
        <f t="shared" si="200"/>
      </c>
      <c r="I216" s="218">
        <f t="shared" si="201"/>
      </c>
      <c r="J216" s="218">
        <f t="shared" si="202"/>
      </c>
      <c r="K216" s="218">
        <f t="shared" si="203"/>
      </c>
      <c r="L216" s="218">
        <f t="shared" si="204"/>
      </c>
      <c r="M216" s="218">
        <f t="shared" si="205"/>
      </c>
      <c r="N216" s="218">
        <f t="shared" si="206"/>
      </c>
    </row>
    <row r="217" spans="1:14" ht="12.75">
      <c r="A217" s="243">
        <f>Results!P73</f>
        <v>0</v>
      </c>
      <c r="B217" s="244">
        <v>4</v>
      </c>
      <c r="C217" s="232">
        <f>IF(A217=0,"",INDEX('Team Declaration'!$C$22:$BI$33,MATCH(A213,'Team Declaration'!$B$22:$B$33,0),MATCH(A217,'Team Declaration'!$C$20:$BI$20,0)))</f>
      </c>
      <c r="D217" s="232">
        <f>IF(A217=0,"",INDEX('Team Declaration'!$C$19:$BI$33,1,MATCH(A217,'Team Declaration'!$C$20:$BI$20,0)-4))</f>
      </c>
      <c r="E217" s="245">
        <f>Results!Q73</f>
        <v>0</v>
      </c>
      <c r="F217" s="244">
        <v>3</v>
      </c>
      <c r="H217" s="218">
        <f t="shared" si="200"/>
      </c>
      <c r="I217" s="218">
        <f t="shared" si="201"/>
      </c>
      <c r="J217" s="218">
        <f t="shared" si="202"/>
      </c>
      <c r="K217" s="218">
        <f t="shared" si="203"/>
      </c>
      <c r="L217" s="218">
        <f t="shared" si="204"/>
      </c>
      <c r="M217" s="218">
        <f t="shared" si="205"/>
      </c>
      <c r="N217" s="218">
        <f t="shared" si="206"/>
      </c>
    </row>
    <row r="218" spans="1:14" ht="12.75">
      <c r="A218" s="243">
        <f>Results!P74</f>
        <v>0</v>
      </c>
      <c r="B218" s="244">
        <v>5</v>
      </c>
      <c r="C218" s="232">
        <f>IF(A218=0,"",INDEX('Team Declaration'!$C$22:$BI$33,MATCH(A213,'Team Declaration'!$B$22:$B$33,0),MATCH(A218,'Team Declaration'!$C$20:$BI$20,0)))</f>
      </c>
      <c r="D218" s="232">
        <f>IF(A218=0,"",INDEX('Team Declaration'!$C$19:$BI$33,1,MATCH(A218,'Team Declaration'!$C$20:$BI$20,0)-4))</f>
      </c>
      <c r="E218" s="245">
        <f>Results!Q74</f>
        <v>0</v>
      </c>
      <c r="F218" s="244">
        <v>2</v>
      </c>
      <c r="H218" s="218">
        <f t="shared" si="200"/>
      </c>
      <c r="I218" s="218">
        <f t="shared" si="201"/>
      </c>
      <c r="J218" s="218">
        <f t="shared" si="202"/>
      </c>
      <c r="K218" s="218">
        <f t="shared" si="203"/>
      </c>
      <c r="L218" s="218">
        <f t="shared" si="204"/>
      </c>
      <c r="M218" s="218">
        <f t="shared" si="205"/>
      </c>
      <c r="N218" s="218">
        <f t="shared" si="206"/>
      </c>
    </row>
    <row r="219" spans="1:14" ht="12.75">
      <c r="A219" s="243">
        <f>Results!P75</f>
        <v>0</v>
      </c>
      <c r="B219" s="244">
        <v>6</v>
      </c>
      <c r="C219" s="232">
        <f>IF(A219=0,"",INDEX('Team Declaration'!$C$22:$BI$33,MATCH(A213,'Team Declaration'!$B$22:$B$33,0),MATCH(A219,'Team Declaration'!$C$20:$BI$20,0)))</f>
      </c>
      <c r="D219" s="232">
        <f>IF(A219=0,"",INDEX('Team Declaration'!$C$19:$BI$33,1,MATCH(A219,'Team Declaration'!$C$20:$BI$20,0)-4))</f>
      </c>
      <c r="E219" s="245">
        <f>Results!Q75</f>
        <v>0</v>
      </c>
      <c r="F219" s="244">
        <v>1</v>
      </c>
      <c r="H219" s="218">
        <f t="shared" si="200"/>
      </c>
      <c r="I219" s="218">
        <f t="shared" si="201"/>
      </c>
      <c r="J219" s="218">
        <f t="shared" si="202"/>
      </c>
      <c r="K219" s="218">
        <f t="shared" si="203"/>
      </c>
      <c r="L219" s="218">
        <f t="shared" si="204"/>
      </c>
      <c r="M219" s="218">
        <f t="shared" si="205"/>
      </c>
      <c r="N219" s="218">
        <f t="shared" si="206"/>
      </c>
    </row>
    <row r="220" spans="1:16" ht="12.75">
      <c r="A220" s="212" t="str">
        <f>Results!A125</f>
        <v>Hammer</v>
      </c>
      <c r="C220" s="229" t="str">
        <f>CONCATENATE("Womens ",P220)</f>
        <v>Womens Hammer 35+</v>
      </c>
      <c r="D220" s="234"/>
      <c r="P220" t="str">
        <f>CONCATENATE(A220," 35+")</f>
        <v>Hammer 35+</v>
      </c>
    </row>
    <row r="221" spans="1:14" ht="12.75">
      <c r="A221" s="243" t="str">
        <f>Results!D126</f>
        <v>C</v>
      </c>
      <c r="B221" s="244">
        <v>1</v>
      </c>
      <c r="C221" s="232" t="str">
        <f>IF(A221=0,"",INDEX('Team Declaration'!$C$22:$BI$33,MATCH(A220,'Team Declaration'!$B$22:$B$33,0),MATCH(A221,'Team Declaration'!$C$20:$BI$20,0)))</f>
        <v>Sarah Hewitt</v>
      </c>
      <c r="D221" s="232" t="str">
        <f>IF(A221=0,"",INDEX('Team Declaration'!$C$19:$BI$33,1,MATCH(LEFT(A221,1),'Team Declaration'!$C$20:$BI$20,0)))</f>
        <v>Brighton &amp; Hove AC</v>
      </c>
      <c r="E221" s="245">
        <f>Results!E126</f>
        <v>30.17</v>
      </c>
      <c r="F221" s="244">
        <v>6</v>
      </c>
      <c r="H221" s="218">
        <f aca="true" t="shared" si="207" ref="H221:H226">IF($A221="","",IF(LEFT($A221,1)=H$10,$F221,""))</f>
      </c>
      <c r="I221" s="218">
        <f aca="true" t="shared" si="208" ref="I221:I226">IF($A221="","",IF(LEFT($A221,1)=I$10,$F221,""))</f>
        <v>6</v>
      </c>
      <c r="J221" s="218">
        <f aca="true" t="shared" si="209" ref="J221:J226">IF($A221="","",IF(LEFT($A221,1)=J$10,$F221,""))</f>
      </c>
      <c r="K221" s="218">
        <f aca="true" t="shared" si="210" ref="K221:K226">IF($A221="","",IF(LEFT($A221,1)=K$10,$F221,""))</f>
      </c>
      <c r="L221" s="218">
        <f aca="true" t="shared" si="211" ref="L221:L226">IF($A221="","",IF(LEFT($A221,1)=L$10,$F221,""))</f>
      </c>
      <c r="M221" s="218">
        <f aca="true" t="shared" si="212" ref="M221:M226">IF($A221="","",IF(LEFT($A221,1)=M$10,$F221,""))</f>
      </c>
      <c r="N221" s="218">
        <f aca="true" t="shared" si="213" ref="N221:N226">IF($A221="","",IF(LEFT($A221,1)=N$10,$F221,""))</f>
      </c>
    </row>
    <row r="222" spans="1:14" ht="12.75">
      <c r="A222" s="243" t="str">
        <f>Results!D127</f>
        <v>D</v>
      </c>
      <c r="B222" s="244">
        <v>2</v>
      </c>
      <c r="C222" s="232" t="str">
        <f>IF(A222=0,"",INDEX('Team Declaration'!$C$22:$BI$33,MATCH(A220,'Team Declaration'!$B$22:$B$33,0),MATCH(A222,'Team Declaration'!$C$20:$BI$20,0)))</f>
        <v>Felicity Webster</v>
      </c>
      <c r="D222" s="232" t="str">
        <f>IF(A222=0,"",INDEX('Team Declaration'!$C$19:$BI$33,1,MATCH(LEFT(A222,1),'Team Declaration'!$C$20:$BI$20,0)))</f>
        <v>Eastbourne Rovers AC</v>
      </c>
      <c r="E222" s="245">
        <f>Results!E127</f>
        <v>15.63</v>
      </c>
      <c r="F222" s="244">
        <v>5</v>
      </c>
      <c r="H222" s="218">
        <f t="shared" si="207"/>
      </c>
      <c r="I222" s="218">
        <f t="shared" si="208"/>
      </c>
      <c r="J222" s="218">
        <f t="shared" si="209"/>
      </c>
      <c r="K222" s="218">
        <f t="shared" si="210"/>
        <v>5</v>
      </c>
      <c r="L222" s="218">
        <f t="shared" si="211"/>
      </c>
      <c r="M222" s="218">
        <f t="shared" si="212"/>
      </c>
      <c r="N222" s="218">
        <f t="shared" si="213"/>
      </c>
    </row>
    <row r="223" spans="1:14" ht="12.75">
      <c r="A223" s="243" t="str">
        <f>Results!D128</f>
        <v>K</v>
      </c>
      <c r="B223" s="244">
        <v>3</v>
      </c>
      <c r="C223" s="232" t="str">
        <f>IF(A223=0,"",INDEX('Team Declaration'!$C$22:$BI$33,MATCH(A220,'Team Declaration'!$B$22:$B$33,0),MATCH(A223,'Team Declaration'!$C$20:$BI$20,0)))</f>
        <v>Helen Diack</v>
      </c>
      <c r="D223" s="232" t="str">
        <f>IF(A223=0,"",INDEX('Team Declaration'!$C$19:$BI$33,1,MATCH(LEFT(A223,1),'Team Declaration'!$C$20:$BI$20,0)))</f>
        <v>Haywards Heath &amp; Lewes</v>
      </c>
      <c r="E223" s="245">
        <f>Results!E128</f>
        <v>13.16</v>
      </c>
      <c r="F223" s="244">
        <v>4</v>
      </c>
      <c r="H223" s="218">
        <f t="shared" si="207"/>
      </c>
      <c r="I223" s="218">
        <f t="shared" si="208"/>
      </c>
      <c r="J223" s="218">
        <f t="shared" si="209"/>
      </c>
      <c r="K223" s="218">
        <f t="shared" si="210"/>
      </c>
      <c r="L223" s="218">
        <f t="shared" si="211"/>
      </c>
      <c r="M223" s="218">
        <f t="shared" si="212"/>
        <v>4</v>
      </c>
      <c r="N223" s="218">
        <f t="shared" si="213"/>
      </c>
    </row>
    <row r="224" spans="1:14" ht="12.75">
      <c r="A224" s="243">
        <f>Results!D129</f>
        <v>0</v>
      </c>
      <c r="B224" s="244">
        <v>4</v>
      </c>
      <c r="C224" s="232">
        <f>IF(A224=0,"",INDEX('Team Declaration'!$C$22:$BI$33,MATCH(A220,'Team Declaration'!$B$22:$B$33,0),MATCH(A224,'Team Declaration'!$C$20:$BI$20,0)))</f>
      </c>
      <c r="D224" s="232">
        <f>IF(A224=0,"",INDEX('Team Declaration'!$C$19:$BI$33,1,MATCH(LEFT(A224,1),'Team Declaration'!$C$20:$BI$20,0)))</f>
      </c>
      <c r="E224" s="245">
        <f>Results!E129</f>
        <v>0</v>
      </c>
      <c r="F224" s="244">
        <v>3</v>
      </c>
      <c r="H224" s="218">
        <f t="shared" si="207"/>
      </c>
      <c r="I224" s="218">
        <f t="shared" si="208"/>
      </c>
      <c r="J224" s="218">
        <f t="shared" si="209"/>
      </c>
      <c r="K224" s="218">
        <f t="shared" si="210"/>
      </c>
      <c r="L224" s="218">
        <f t="shared" si="211"/>
      </c>
      <c r="M224" s="218">
        <f t="shared" si="212"/>
      </c>
      <c r="N224" s="218">
        <f t="shared" si="213"/>
      </c>
    </row>
    <row r="225" spans="1:14" ht="12.75">
      <c r="A225" s="243">
        <f>Results!D130</f>
        <v>0</v>
      </c>
      <c r="B225" s="244">
        <v>5</v>
      </c>
      <c r="C225" s="232">
        <f>IF(A225=0,"",INDEX('Team Declaration'!$C$22:$BI$33,MATCH(A220,'Team Declaration'!$B$22:$B$33,0),MATCH(A225,'Team Declaration'!$C$20:$BI$20,0)))</f>
      </c>
      <c r="D225" s="232">
        <f>IF(A225=0,"",INDEX('Team Declaration'!$C$19:$BI$33,1,MATCH(LEFT(A225,1),'Team Declaration'!$C$20:$BI$20,0)))</f>
      </c>
      <c r="E225" s="245">
        <f>Results!E130</f>
        <v>0</v>
      </c>
      <c r="F225" s="244">
        <v>2</v>
      </c>
      <c r="H225" s="218">
        <f t="shared" si="207"/>
      </c>
      <c r="I225" s="218">
        <f t="shared" si="208"/>
      </c>
      <c r="J225" s="218">
        <f t="shared" si="209"/>
      </c>
      <c r="K225" s="218">
        <f t="shared" si="210"/>
      </c>
      <c r="L225" s="218">
        <f t="shared" si="211"/>
      </c>
      <c r="M225" s="218">
        <f t="shared" si="212"/>
      </c>
      <c r="N225" s="218">
        <f t="shared" si="213"/>
      </c>
    </row>
    <row r="226" spans="1:14" ht="12.75">
      <c r="A226" s="243">
        <f>Results!D131</f>
        <v>0</v>
      </c>
      <c r="B226" s="244">
        <v>6</v>
      </c>
      <c r="C226" s="232">
        <f>IF(A226=0,"",INDEX('Team Declaration'!$C$22:$BI$33,MATCH(A220,'Team Declaration'!$B$22:$B$33,0),MATCH(A226,'Team Declaration'!$C$20:$BI$20,0)))</f>
      </c>
      <c r="D226" s="232">
        <f>IF(A226=0,"",INDEX('Team Declaration'!$C$19:$BI$33,1,MATCH(LEFT(A226,1),'Team Declaration'!$C$20:$BI$20,0)))</f>
      </c>
      <c r="E226" s="245">
        <f>Results!E131</f>
        <v>0</v>
      </c>
      <c r="F226" s="244">
        <v>1</v>
      </c>
      <c r="H226" s="218">
        <f t="shared" si="207"/>
      </c>
      <c r="I226" s="218">
        <f t="shared" si="208"/>
      </c>
      <c r="J226" s="218">
        <f t="shared" si="209"/>
      </c>
      <c r="K226" s="218">
        <f t="shared" si="210"/>
      </c>
      <c r="L226" s="218">
        <f t="shared" si="211"/>
      </c>
      <c r="M226" s="218">
        <f t="shared" si="212"/>
      </c>
      <c r="N226" s="218">
        <f t="shared" si="213"/>
      </c>
    </row>
    <row r="227" spans="1:16" ht="12.75">
      <c r="A227" s="212" t="str">
        <f>Results!G125</f>
        <v>Hammer</v>
      </c>
      <c r="C227" s="229" t="str">
        <f>CONCATENATE("Womens ",P227)</f>
        <v>Womens Hammer 50+</v>
      </c>
      <c r="D227" s="234"/>
      <c r="P227" t="str">
        <f>CONCATENATE(A227," 50+")</f>
        <v>Hammer 50+</v>
      </c>
    </row>
    <row r="228" spans="1:14" ht="12.75">
      <c r="A228" s="243">
        <f>Results!J126</f>
        <v>21</v>
      </c>
      <c r="B228" s="244">
        <v>1</v>
      </c>
      <c r="C228" s="232" t="str">
        <f>IF(A228=0,"",INDEX('Team Declaration'!$C$22:$BI$33,MATCH(A227,'Team Declaration'!$B$22:$B$33,0),MATCH(A228,'Team Declaration'!$C$20:$BI$20,0)))</f>
        <v>Tracey Brockbank</v>
      </c>
      <c r="D228" s="232" t="str">
        <f>IF(A228=0,"",INDEX('Team Declaration'!$C$19:$BI$33,1,MATCH(A228,'Team Declaration'!$C$20:$BI$20,0)-4))</f>
        <v>Brighton &amp; Hove AC</v>
      </c>
      <c r="E228" s="245">
        <f>Results!K126</f>
        <v>22.15</v>
      </c>
      <c r="F228" s="244">
        <v>6</v>
      </c>
      <c r="H228" s="218">
        <f aca="true" t="shared" si="214" ref="H228:H233">IF($A228="","",IF($A228=H$13,$F228,""))</f>
      </c>
      <c r="I228" s="218">
        <f aca="true" t="shared" si="215" ref="I228:I233">IF($A228="","",IF($A228=I$13,$F228,""))</f>
        <v>6</v>
      </c>
      <c r="J228" s="218">
        <f aca="true" t="shared" si="216" ref="J228:J233">IF($A228="","",IF($A228=J$13,$F228,""))</f>
      </c>
      <c r="K228" s="218">
        <f aca="true" t="shared" si="217" ref="K228:K233">IF($A228="","",IF($A228=K$13,$F228,""))</f>
      </c>
      <c r="L228" s="218">
        <f aca="true" t="shared" si="218" ref="L228:L233">IF($A228="","",IF($A228=L$13,$F228,""))</f>
      </c>
      <c r="M228" s="218">
        <f aca="true" t="shared" si="219" ref="M228:M233">IF($A228="","",IF($A228=M$13,$F228,""))</f>
      </c>
      <c r="N228" s="218">
        <f aca="true" t="shared" si="220" ref="N228:N233">IF($A228="","",IF($A228=N$13,$F228,""))</f>
      </c>
    </row>
    <row r="229" spans="1:14" ht="12.75">
      <c r="A229" s="243">
        <f>Results!J127</f>
        <v>24</v>
      </c>
      <c r="B229" s="244">
        <v>2</v>
      </c>
      <c r="C229" s="232" t="str">
        <f>IF(A229=0,"",INDEX('Team Declaration'!$C$22:$BI$33,MATCH(A227,'Team Declaration'!$B$22:$B$33,0),MATCH(A229,'Team Declaration'!$C$20:$BI$20,0)))</f>
        <v>Angela Morgan</v>
      </c>
      <c r="D229" s="232" t="str">
        <f>IF(A229=0,"",INDEX('Team Declaration'!$C$19:$BI$33,1,MATCH(A229,'Team Declaration'!$C$20:$BI$20,0)-4))</f>
        <v>Eastbourne Rovers AC</v>
      </c>
      <c r="E229" s="245">
        <f>Results!K127</f>
        <v>21.44</v>
      </c>
      <c r="F229" s="244">
        <v>5</v>
      </c>
      <c r="H229" s="218">
        <f t="shared" si="214"/>
      </c>
      <c r="I229" s="218">
        <f t="shared" si="215"/>
      </c>
      <c r="J229" s="218">
        <f t="shared" si="216"/>
      </c>
      <c r="K229" s="218">
        <f t="shared" si="217"/>
        <v>5</v>
      </c>
      <c r="L229" s="218">
        <f t="shared" si="218"/>
      </c>
      <c r="M229" s="218">
        <f t="shared" si="219"/>
      </c>
      <c r="N229" s="218">
        <f t="shared" si="220"/>
      </c>
    </row>
    <row r="230" spans="1:14" ht="12.75">
      <c r="A230" s="243">
        <f>Results!J128</f>
        <v>27</v>
      </c>
      <c r="B230" s="244">
        <v>3</v>
      </c>
      <c r="C230" s="232" t="str">
        <f>IF(A230=0,"",INDEX('Team Declaration'!$C$22:$BI$33,MATCH(A227,'Team Declaration'!$B$22:$B$33,0),MATCH(A230,'Team Declaration'!$C$20:$BI$20,0)))</f>
        <v>Jenny Denyer</v>
      </c>
      <c r="D230" s="232" t="str">
        <f>IF(A230=0,"",INDEX('Team Declaration'!$C$19:$BI$33,1,MATCH(A230,'Team Declaration'!$C$20:$BI$20,0)-4))</f>
        <v>Haywards Heath &amp; Lewes</v>
      </c>
      <c r="E230" s="245">
        <f>Results!K128</f>
        <v>21.07</v>
      </c>
      <c r="F230" s="244">
        <v>4</v>
      </c>
      <c r="H230" s="218">
        <f t="shared" si="214"/>
      </c>
      <c r="I230" s="218">
        <f t="shared" si="215"/>
      </c>
      <c r="J230" s="218">
        <f t="shared" si="216"/>
      </c>
      <c r="K230" s="218">
        <f t="shared" si="217"/>
      </c>
      <c r="L230" s="218">
        <f t="shared" si="218"/>
      </c>
      <c r="M230" s="218">
        <f t="shared" si="219"/>
        <v>4</v>
      </c>
      <c r="N230" s="218">
        <f t="shared" si="220"/>
      </c>
    </row>
    <row r="231" spans="1:14" ht="12.75">
      <c r="A231" s="243">
        <f>Results!J129</f>
        <v>0</v>
      </c>
      <c r="B231" s="244">
        <v>4</v>
      </c>
      <c r="C231" s="232">
        <f>IF(A231=0,"",INDEX('Team Declaration'!$C$22:$BI$33,MATCH(A227,'Team Declaration'!$B$22:$B$33,0),MATCH(A231,'Team Declaration'!$C$20:$BI$20,0)))</f>
      </c>
      <c r="D231" s="232">
        <f>IF(A231=0,"",INDEX('Team Declaration'!$C$19:$BI$33,1,MATCH(A231,'Team Declaration'!$C$20:$BI$20,0)-4))</f>
      </c>
      <c r="E231" s="245">
        <f>Results!K129</f>
        <v>0</v>
      </c>
      <c r="F231" s="244">
        <v>3</v>
      </c>
      <c r="H231" s="218">
        <f t="shared" si="214"/>
      </c>
      <c r="I231" s="218">
        <f t="shared" si="215"/>
      </c>
      <c r="J231" s="218">
        <f t="shared" si="216"/>
      </c>
      <c r="K231" s="218">
        <f t="shared" si="217"/>
      </c>
      <c r="L231" s="218">
        <f t="shared" si="218"/>
      </c>
      <c r="M231" s="218">
        <f t="shared" si="219"/>
      </c>
      <c r="N231" s="218">
        <f t="shared" si="220"/>
      </c>
    </row>
    <row r="232" spans="1:14" ht="12.75">
      <c r="A232" s="243">
        <f>Results!J130</f>
        <v>0</v>
      </c>
      <c r="B232" s="244">
        <v>5</v>
      </c>
      <c r="C232" s="232">
        <f>IF(A232=0,"",INDEX('Team Declaration'!$C$22:$BI$33,MATCH(A227,'Team Declaration'!$B$22:$B$33,0),MATCH(A232,'Team Declaration'!$C$20:$BI$20,0)))</f>
      </c>
      <c r="D232" s="232">
        <f>IF(A232=0,"",INDEX('Team Declaration'!$C$19:$BI$33,1,MATCH(A232,'Team Declaration'!$C$20:$BI$20,0)-4))</f>
      </c>
      <c r="E232" s="245">
        <f>Results!K130</f>
        <v>0</v>
      </c>
      <c r="F232" s="244">
        <v>2</v>
      </c>
      <c r="H232" s="218">
        <f t="shared" si="214"/>
      </c>
      <c r="I232" s="218">
        <f t="shared" si="215"/>
      </c>
      <c r="J232" s="218">
        <f t="shared" si="216"/>
      </c>
      <c r="K232" s="218">
        <f t="shared" si="217"/>
      </c>
      <c r="L232" s="218">
        <f t="shared" si="218"/>
      </c>
      <c r="M232" s="218">
        <f t="shared" si="219"/>
      </c>
      <c r="N232" s="218">
        <f t="shared" si="220"/>
      </c>
    </row>
    <row r="233" spans="1:14" ht="12.75">
      <c r="A233" s="243">
        <f>Results!J131</f>
        <v>0</v>
      </c>
      <c r="B233" s="244">
        <v>6</v>
      </c>
      <c r="C233" s="232">
        <f>IF(A233=0,"",INDEX('Team Declaration'!$C$22:$BI$33,MATCH(A227,'Team Declaration'!$B$22:$B$33,0),MATCH(A233,'Team Declaration'!$C$20:$BI$20,0)))</f>
      </c>
      <c r="D233" s="232">
        <f>IF(A233=0,"",INDEX('Team Declaration'!$C$19:$BI$33,1,MATCH(A233,'Team Declaration'!$C$20:$BI$20,0)-4))</f>
      </c>
      <c r="E233" s="245">
        <f>Results!K131</f>
        <v>0</v>
      </c>
      <c r="F233" s="244">
        <v>1</v>
      </c>
      <c r="H233" s="218">
        <f t="shared" si="214"/>
      </c>
      <c r="I233" s="218">
        <f t="shared" si="215"/>
      </c>
      <c r="J233" s="218">
        <f t="shared" si="216"/>
      </c>
      <c r="K233" s="218">
        <f t="shared" si="217"/>
      </c>
      <c r="L233" s="218">
        <f t="shared" si="218"/>
      </c>
      <c r="M233" s="218">
        <f t="shared" si="219"/>
      </c>
      <c r="N233" s="218">
        <f t="shared" si="220"/>
      </c>
    </row>
    <row r="234" spans="1:16" ht="12.75">
      <c r="A234" s="212" t="str">
        <f>Results!A76</f>
        <v>High Jump</v>
      </c>
      <c r="C234" s="229" t="str">
        <f>CONCATENATE("Womens ",P234)</f>
        <v>Womens High Jump 35+</v>
      </c>
      <c r="D234" s="234"/>
      <c r="P234" t="str">
        <f>CONCATENATE(A234," 35+")</f>
        <v>High Jump 35+</v>
      </c>
    </row>
    <row r="235" spans="1:14" ht="12.75">
      <c r="A235" s="243" t="str">
        <f>Results!D77</f>
        <v>C</v>
      </c>
      <c r="B235" s="244">
        <v>1</v>
      </c>
      <c r="C235" s="232" t="str">
        <f>IF(A235=0,"",INDEX('Team Declaration'!$C$22:$BI$33,MATCH(A234,'Team Declaration'!$B$22:$B$33,0),MATCH(A235,'Team Declaration'!$C$20:$BI$20,0)))</f>
        <v>Jo Wilding</v>
      </c>
      <c r="D235" s="232" t="str">
        <f>IF(A235=0,"",INDEX('Team Declaration'!$C$19:$BI$33,1,MATCH(LEFT(A235,1),'Team Declaration'!$C$20:$BI$20,0)))</f>
        <v>Brighton &amp; Hove AC</v>
      </c>
      <c r="E235" s="245">
        <f>Results!E77</f>
        <v>1.3</v>
      </c>
      <c r="F235" s="244">
        <v>6</v>
      </c>
      <c r="H235" s="218">
        <f aca="true" t="shared" si="221" ref="H235:H240">IF($A235="","",IF(LEFT($A235,1)=H$10,$F235,""))</f>
      </c>
      <c r="I235" s="218">
        <f aca="true" t="shared" si="222" ref="I235:I240">IF($A235="","",IF(LEFT($A235,1)=I$10,$F235,""))</f>
        <v>6</v>
      </c>
      <c r="J235" s="218">
        <f aca="true" t="shared" si="223" ref="J235:J240">IF($A235="","",IF(LEFT($A235,1)=J$10,$F235,""))</f>
      </c>
      <c r="K235" s="218">
        <f aca="true" t="shared" si="224" ref="K235:K240">IF($A235="","",IF(LEFT($A235,1)=K$10,$F235,""))</f>
      </c>
      <c r="L235" s="218">
        <f aca="true" t="shared" si="225" ref="L235:L240">IF($A235="","",IF(LEFT($A235,1)=L$10,$F235,""))</f>
      </c>
      <c r="M235" s="218">
        <f aca="true" t="shared" si="226" ref="M235:M240">IF($A235="","",IF(LEFT($A235,1)=M$10,$F235,""))</f>
      </c>
      <c r="N235" s="218">
        <f aca="true" t="shared" si="227" ref="N235:N240">IF($A235="","",IF(LEFT($A235,1)=N$10,$F235,""))</f>
      </c>
    </row>
    <row r="236" spans="1:14" ht="12.75">
      <c r="A236" s="243" t="str">
        <f>Results!D78</f>
        <v>K</v>
      </c>
      <c r="B236" s="244">
        <v>2</v>
      </c>
      <c r="C236" s="232" t="str">
        <f>IF(A236=0,"",INDEX('Team Declaration'!$C$22:$BI$33,MATCH(A234,'Team Declaration'!$B$22:$B$33,0),MATCH(A236,'Team Declaration'!$C$20:$BI$20,0)))</f>
        <v>Helen Diack</v>
      </c>
      <c r="D236" s="232" t="str">
        <f>IF(A236=0,"",INDEX('Team Declaration'!$C$19:$BI$33,1,MATCH(LEFT(A236,1),'Team Declaration'!$C$20:$BI$20,0)))</f>
        <v>Haywards Heath &amp; Lewes</v>
      </c>
      <c r="E236" s="245">
        <f>Results!E78</f>
        <v>1.1</v>
      </c>
      <c r="F236" s="244">
        <v>5</v>
      </c>
      <c r="H236" s="218">
        <f t="shared" si="221"/>
      </c>
      <c r="I236" s="218">
        <f t="shared" si="222"/>
      </c>
      <c r="J236" s="218">
        <f t="shared" si="223"/>
      </c>
      <c r="K236" s="218">
        <f t="shared" si="224"/>
      </c>
      <c r="L236" s="218">
        <f t="shared" si="225"/>
      </c>
      <c r="M236" s="218">
        <f t="shared" si="226"/>
        <v>5</v>
      </c>
      <c r="N236" s="218">
        <f t="shared" si="227"/>
      </c>
    </row>
    <row r="237" spans="1:14" ht="12.75">
      <c r="A237" s="243">
        <f>Results!D79</f>
        <v>0</v>
      </c>
      <c r="B237" s="244">
        <v>3</v>
      </c>
      <c r="C237" s="232">
        <f>IF(A237=0,"",INDEX('Team Declaration'!$C$22:$BI$33,MATCH(A234,'Team Declaration'!$B$22:$B$33,0),MATCH(A237,'Team Declaration'!$C$20:$BI$20,0)))</f>
      </c>
      <c r="D237" s="232">
        <f>IF(A237=0,"",INDEX('Team Declaration'!$C$19:$BI$33,1,MATCH(LEFT(A237,1),'Team Declaration'!$C$20:$BI$20,0)))</f>
      </c>
      <c r="E237" s="245">
        <f>Results!E79</f>
        <v>0</v>
      </c>
      <c r="F237" s="244">
        <v>4</v>
      </c>
      <c r="H237" s="218">
        <f t="shared" si="221"/>
      </c>
      <c r="I237" s="218">
        <f t="shared" si="222"/>
      </c>
      <c r="J237" s="218">
        <f t="shared" si="223"/>
      </c>
      <c r="K237" s="218">
        <f t="shared" si="224"/>
      </c>
      <c r="L237" s="218">
        <f t="shared" si="225"/>
      </c>
      <c r="M237" s="218">
        <f t="shared" si="226"/>
      </c>
      <c r="N237" s="218">
        <f t="shared" si="227"/>
      </c>
    </row>
    <row r="238" spans="1:14" ht="12.75">
      <c r="A238" s="243">
        <f>Results!D80</f>
        <v>0</v>
      </c>
      <c r="B238" s="244">
        <v>4</v>
      </c>
      <c r="C238" s="232">
        <f>IF(A238=0,"",INDEX('Team Declaration'!$C$22:$BI$33,MATCH(A234,'Team Declaration'!$B$22:$B$33,0),MATCH(A238,'Team Declaration'!$C$20:$BI$20,0)))</f>
      </c>
      <c r="D238" s="232">
        <f>IF(A238=0,"",INDEX('Team Declaration'!$C$19:$BI$33,1,MATCH(LEFT(A238,1),'Team Declaration'!$C$20:$BI$20,0)))</f>
      </c>
      <c r="E238" s="245">
        <f>Results!E80</f>
        <v>0</v>
      </c>
      <c r="F238" s="244">
        <v>3</v>
      </c>
      <c r="H238" s="218">
        <f t="shared" si="221"/>
      </c>
      <c r="I238" s="218">
        <f t="shared" si="222"/>
      </c>
      <c r="J238" s="218">
        <f t="shared" si="223"/>
      </c>
      <c r="K238" s="218">
        <f t="shared" si="224"/>
      </c>
      <c r="L238" s="218">
        <f t="shared" si="225"/>
      </c>
      <c r="M238" s="218">
        <f t="shared" si="226"/>
      </c>
      <c r="N238" s="218">
        <f t="shared" si="227"/>
      </c>
    </row>
    <row r="239" spans="1:14" ht="12.75">
      <c r="A239" s="243">
        <f>Results!D81</f>
        <v>0</v>
      </c>
      <c r="B239" s="244">
        <v>5</v>
      </c>
      <c r="C239" s="232">
        <f>IF(A239=0,"",INDEX('Team Declaration'!$C$22:$BI$33,MATCH(A234,'Team Declaration'!$B$22:$B$33,0),MATCH(A239,'Team Declaration'!$C$20:$BI$20,0)))</f>
      </c>
      <c r="D239" s="232">
        <f>IF(A239=0,"",INDEX('Team Declaration'!$C$19:$BI$33,1,MATCH(LEFT(A239,1),'Team Declaration'!$C$20:$BI$20,0)))</f>
      </c>
      <c r="E239" s="245">
        <f>Results!E81</f>
        <v>0</v>
      </c>
      <c r="F239" s="244">
        <v>2</v>
      </c>
      <c r="H239" s="218">
        <f t="shared" si="221"/>
      </c>
      <c r="I239" s="218">
        <f t="shared" si="222"/>
      </c>
      <c r="J239" s="218">
        <f t="shared" si="223"/>
      </c>
      <c r="K239" s="218">
        <f t="shared" si="224"/>
      </c>
      <c r="L239" s="218">
        <f t="shared" si="225"/>
      </c>
      <c r="M239" s="218">
        <f t="shared" si="226"/>
      </c>
      <c r="N239" s="218">
        <f t="shared" si="227"/>
      </c>
    </row>
    <row r="240" spans="1:14" ht="12.75">
      <c r="A240" s="243">
        <f>Results!D82</f>
        <v>0</v>
      </c>
      <c r="B240" s="244">
        <v>6</v>
      </c>
      <c r="C240" s="232">
        <f>IF(A240=0,"",INDEX('Team Declaration'!$C$22:$BI$33,MATCH(A234,'Team Declaration'!$B$22:$B$33,0),MATCH(A240,'Team Declaration'!$C$20:$BI$20,0)))</f>
      </c>
      <c r="D240" s="232">
        <f>IF(A240=0,"",INDEX('Team Declaration'!$C$19:$BI$33,1,MATCH(LEFT(A240,1),'Team Declaration'!$C$20:$BI$20,0)))</f>
      </c>
      <c r="E240" s="245">
        <f>Results!E82</f>
        <v>0</v>
      </c>
      <c r="F240" s="244">
        <v>1</v>
      </c>
      <c r="H240" s="218">
        <f t="shared" si="221"/>
      </c>
      <c r="I240" s="218">
        <f t="shared" si="222"/>
      </c>
      <c r="J240" s="218">
        <f t="shared" si="223"/>
      </c>
      <c r="K240" s="218">
        <f t="shared" si="224"/>
      </c>
      <c r="L240" s="218">
        <f t="shared" si="225"/>
      </c>
      <c r="M240" s="218">
        <f t="shared" si="226"/>
      </c>
      <c r="N240" s="218">
        <f t="shared" si="227"/>
      </c>
    </row>
    <row r="241" spans="1:16" ht="12.75">
      <c r="A241" s="212" t="str">
        <f>Results!G76</f>
        <v>High Jump</v>
      </c>
      <c r="C241" s="229" t="str">
        <f>CONCATENATE("Womens ",P241)</f>
        <v>Womens High Jump 50+</v>
      </c>
      <c r="D241" s="234"/>
      <c r="P241" t="str">
        <f>CONCATENATE(A241," 50+")</f>
        <v>High Jump 50+</v>
      </c>
    </row>
    <row r="242" spans="1:14" ht="12.75">
      <c r="A242" s="243">
        <f>Results!J77</f>
        <v>21</v>
      </c>
      <c r="B242" s="244">
        <v>1</v>
      </c>
      <c r="C242" s="232" t="str">
        <f>IF(A242=0,"",INDEX('Team Declaration'!$C$22:$BI$33,MATCH(A241,'Team Declaration'!$B$22:$B$33,0),MATCH(A242,'Team Declaration'!$C$20:$BI$20,0)))</f>
        <v>Tracey Brockbank</v>
      </c>
      <c r="D242" s="232" t="str">
        <f>IF(A242=0,"",INDEX('Team Declaration'!$C$19:$BI$33,1,MATCH(A242,'Team Declaration'!$C$20:$BI$20,0)-4))</f>
        <v>Brighton &amp; Hove AC</v>
      </c>
      <c r="E242" s="245">
        <f>Results!K77</f>
        <v>1.05</v>
      </c>
      <c r="F242" s="244">
        <v>6</v>
      </c>
      <c r="H242" s="218">
        <f aca="true" t="shared" si="228" ref="H242:H247">IF($A242="","",IF($A242=H$13,$F242,""))</f>
      </c>
      <c r="I242" s="218">
        <f aca="true" t="shared" si="229" ref="I242:I247">IF($A242="","",IF($A242=I$13,$F242,""))</f>
        <v>6</v>
      </c>
      <c r="J242" s="218">
        <f aca="true" t="shared" si="230" ref="J242:J247">IF($A242="","",IF($A242=J$13,$F242,""))</f>
      </c>
      <c r="K242" s="218">
        <f aca="true" t="shared" si="231" ref="K242:K247">IF($A242="","",IF($A242=K$13,$F242,""))</f>
      </c>
      <c r="L242" s="218">
        <f aca="true" t="shared" si="232" ref="L242:L247">IF($A242="","",IF($A242=L$13,$F242,""))</f>
      </c>
      <c r="M242" s="218">
        <f aca="true" t="shared" si="233" ref="M242:M247">IF($A242="","",IF($A242=M$13,$F242,""))</f>
      </c>
      <c r="N242" s="218">
        <f aca="true" t="shared" si="234" ref="N242:N247">IF($A242="","",IF($A242=N$13,$F242,""))</f>
      </c>
    </row>
    <row r="243" spans="1:14" ht="12.75">
      <c r="A243" s="243">
        <f>Results!J78</f>
        <v>0</v>
      </c>
      <c r="B243" s="244">
        <v>2</v>
      </c>
      <c r="C243" s="232">
        <f>IF(A243=0,"",INDEX('Team Declaration'!$C$22:$BI$33,MATCH(A241,'Team Declaration'!$B$22:$B$33,0),MATCH(A243,'Team Declaration'!$C$20:$BI$20,0)))</f>
      </c>
      <c r="D243" s="232">
        <f>IF(A243=0,"",INDEX('Team Declaration'!$C$19:$BI$33,1,MATCH(A243,'Team Declaration'!$C$20:$BI$20,0)-4))</f>
      </c>
      <c r="E243" s="245">
        <f>Results!K78</f>
        <v>0</v>
      </c>
      <c r="F243" s="244">
        <v>5</v>
      </c>
      <c r="H243" s="218">
        <f t="shared" si="228"/>
      </c>
      <c r="I243" s="218">
        <f t="shared" si="229"/>
      </c>
      <c r="J243" s="218">
        <f t="shared" si="230"/>
      </c>
      <c r="K243" s="218">
        <f t="shared" si="231"/>
      </c>
      <c r="L243" s="218">
        <f t="shared" si="232"/>
      </c>
      <c r="M243" s="218">
        <f t="shared" si="233"/>
      </c>
      <c r="N243" s="218">
        <f t="shared" si="234"/>
      </c>
    </row>
    <row r="244" spans="1:14" ht="12.75">
      <c r="A244" s="243">
        <f>Results!J79</f>
        <v>0</v>
      </c>
      <c r="B244" s="244">
        <v>3</v>
      </c>
      <c r="C244" s="232">
        <f>IF(A244=0,"",INDEX('Team Declaration'!$C$22:$BI$33,MATCH(A241,'Team Declaration'!$B$22:$B$33,0),MATCH(A244,'Team Declaration'!$C$20:$BI$20,0)))</f>
      </c>
      <c r="D244" s="232">
        <f>IF(A244=0,"",INDEX('Team Declaration'!$C$19:$BI$33,1,MATCH(A244,'Team Declaration'!$C$20:$BI$20,0)-4))</f>
      </c>
      <c r="E244" s="245">
        <f>Results!K79</f>
        <v>0</v>
      </c>
      <c r="F244" s="244">
        <v>4</v>
      </c>
      <c r="H244" s="218">
        <f t="shared" si="228"/>
      </c>
      <c r="I244" s="218">
        <f t="shared" si="229"/>
      </c>
      <c r="J244" s="218">
        <f t="shared" si="230"/>
      </c>
      <c r="K244" s="218">
        <f t="shared" si="231"/>
      </c>
      <c r="L244" s="218">
        <f t="shared" si="232"/>
      </c>
      <c r="M244" s="218">
        <f t="shared" si="233"/>
      </c>
      <c r="N244" s="218">
        <f t="shared" si="234"/>
      </c>
    </row>
    <row r="245" spans="1:14" ht="12.75">
      <c r="A245" s="243">
        <f>Results!J80</f>
        <v>0</v>
      </c>
      <c r="B245" s="244">
        <v>4</v>
      </c>
      <c r="C245" s="232">
        <f>IF(A245=0,"",INDEX('Team Declaration'!$C$22:$BI$33,MATCH(A241,'Team Declaration'!$B$22:$B$33,0),MATCH(A245,'Team Declaration'!$C$20:$BI$20,0)))</f>
      </c>
      <c r="D245" s="232">
        <f>IF(A245=0,"",INDEX('Team Declaration'!$C$19:$BI$33,1,MATCH(A245,'Team Declaration'!$C$20:$BI$20,0)-4))</f>
      </c>
      <c r="E245" s="245">
        <f>Results!K80</f>
        <v>0</v>
      </c>
      <c r="F245" s="244">
        <v>3</v>
      </c>
      <c r="H245" s="218">
        <f t="shared" si="228"/>
      </c>
      <c r="I245" s="218">
        <f t="shared" si="229"/>
      </c>
      <c r="J245" s="218">
        <f t="shared" si="230"/>
      </c>
      <c r="K245" s="218">
        <f t="shared" si="231"/>
      </c>
      <c r="L245" s="218">
        <f t="shared" si="232"/>
      </c>
      <c r="M245" s="218">
        <f t="shared" si="233"/>
      </c>
      <c r="N245" s="218">
        <f t="shared" si="234"/>
      </c>
    </row>
    <row r="246" spans="1:14" ht="12.75">
      <c r="A246" s="243">
        <f>Results!J81</f>
        <v>0</v>
      </c>
      <c r="B246" s="244">
        <v>5</v>
      </c>
      <c r="C246" s="232">
        <f>IF(A246=0,"",INDEX('Team Declaration'!$C$22:$BI$33,MATCH(A241,'Team Declaration'!$B$22:$B$33,0),MATCH(A246,'Team Declaration'!$C$20:$BI$20,0)))</f>
      </c>
      <c r="D246" s="232">
        <f>IF(A246=0,"",INDEX('Team Declaration'!$C$19:$BI$33,1,MATCH(A246,'Team Declaration'!$C$20:$BI$20,0)-4))</f>
      </c>
      <c r="E246" s="245">
        <f>Results!K81</f>
        <v>0</v>
      </c>
      <c r="F246" s="244">
        <v>2</v>
      </c>
      <c r="H246" s="218">
        <f t="shared" si="228"/>
      </c>
      <c r="I246" s="218">
        <f t="shared" si="229"/>
      </c>
      <c r="J246" s="218">
        <f t="shared" si="230"/>
      </c>
      <c r="K246" s="218">
        <f t="shared" si="231"/>
      </c>
      <c r="L246" s="218">
        <f t="shared" si="232"/>
      </c>
      <c r="M246" s="218">
        <f t="shared" si="233"/>
      </c>
      <c r="N246" s="218">
        <f t="shared" si="234"/>
      </c>
    </row>
    <row r="247" spans="1:14" ht="12.75">
      <c r="A247" s="243">
        <f>Results!J82</f>
        <v>0</v>
      </c>
      <c r="B247" s="244">
        <v>6</v>
      </c>
      <c r="C247" s="232">
        <f>IF(A247=0,"",INDEX('Team Declaration'!$C$22:$BI$33,MATCH(A241,'Team Declaration'!$B$22:$B$33,0),MATCH(A247,'Team Declaration'!$C$20:$BI$20,0)))</f>
      </c>
      <c r="D247" s="232">
        <f>IF(A247=0,"",INDEX('Team Declaration'!$C$19:$BI$33,1,MATCH(A247,'Team Declaration'!$C$20:$BI$20,0)-4))</f>
      </c>
      <c r="E247" s="245">
        <f>Results!K82</f>
        <v>0</v>
      </c>
      <c r="F247" s="244">
        <v>1</v>
      </c>
      <c r="H247" s="218">
        <f t="shared" si="228"/>
      </c>
      <c r="I247" s="218">
        <f t="shared" si="229"/>
      </c>
      <c r="J247" s="218">
        <f t="shared" si="230"/>
      </c>
      <c r="K247" s="218">
        <f t="shared" si="231"/>
      </c>
      <c r="L247" s="218">
        <f t="shared" si="232"/>
      </c>
      <c r="M247" s="218">
        <f t="shared" si="233"/>
      </c>
      <c r="N247" s="218">
        <f t="shared" si="234"/>
      </c>
    </row>
    <row r="248" spans="1:16" ht="12.75">
      <c r="A248" s="212" t="str">
        <f>Results!M76</f>
        <v>High Jump</v>
      </c>
      <c r="C248" s="229" t="str">
        <f>CONCATENATE("Womens ",P248)</f>
        <v>Womens High Jump 60+</v>
      </c>
      <c r="D248" s="234"/>
      <c r="P248" t="str">
        <f>CONCATENATE(A248," 60+")</f>
        <v>High Jump 60+</v>
      </c>
    </row>
    <row r="249" spans="1:14" ht="12.75">
      <c r="A249" s="243">
        <f>Results!P77</f>
        <v>31</v>
      </c>
      <c r="B249" s="244">
        <v>1</v>
      </c>
      <c r="C249" s="232" t="str">
        <f>IF(A249=0,"",INDEX('Team Declaration'!$C$22:$BI$33,MATCH(A248,'Team Declaration'!$B$22:$B$33,0),MATCH(A249,'Team Declaration'!$C$20:$BI$20,0)))</f>
        <v>Judith Carder</v>
      </c>
      <c r="D249" s="232" t="str">
        <f>IF(A249=0,"",INDEX('Team Declaration'!$C$19:$BI$33,1,MATCH(A249,'Team Declaration'!$C$20:$BI$20,0)-6))</f>
        <v>Brighton &amp; Hove AC</v>
      </c>
      <c r="E249" s="245">
        <f>Results!Q77</f>
        <v>1</v>
      </c>
      <c r="F249" s="244">
        <v>6</v>
      </c>
      <c r="H249" s="218">
        <f aca="true" t="shared" si="235" ref="H249:H254">IF($A249="","",IF($A249=H$14,$F249,""))</f>
      </c>
      <c r="I249" s="218">
        <f aca="true" t="shared" si="236" ref="I249:I254">IF($A249="","",IF($A249=I$14,$F249,""))</f>
        <v>6</v>
      </c>
      <c r="J249" s="218">
        <f aca="true" t="shared" si="237" ref="J249:J254">IF($A249="","",IF($A249=J$14,$F249,""))</f>
      </c>
      <c r="K249" s="218">
        <f aca="true" t="shared" si="238" ref="K249:K254">IF($A249="","",IF($A249=K$14,$F249,""))</f>
      </c>
      <c r="L249" s="218">
        <f aca="true" t="shared" si="239" ref="L249:L254">IF($A249="","",IF($A249=L$14,$F249,""))</f>
      </c>
      <c r="M249" s="218">
        <f aca="true" t="shared" si="240" ref="M249:M254">IF($A249="","",IF($A249=M$14,$F249,""))</f>
      </c>
      <c r="N249" s="218">
        <f aca="true" t="shared" si="241" ref="N249:N254">IF($A249="","",IF($A249=N$14,$F249,""))</f>
      </c>
    </row>
    <row r="250" spans="1:14" ht="12.75">
      <c r="A250" s="243">
        <f>Results!P78</f>
        <v>0</v>
      </c>
      <c r="B250" s="244">
        <v>2</v>
      </c>
      <c r="C250" s="232">
        <f>IF(A250=0,"",INDEX('Team Declaration'!$C$22:$BI$33,MATCH(A248,'Team Declaration'!$B$22:$B$33,0),MATCH(A250,'Team Declaration'!$C$20:$BI$20,0)))</f>
      </c>
      <c r="D250" s="232">
        <f>IF(A250=0,"",INDEX('Team Declaration'!$C$19:$BI$33,1,MATCH(A250,'Team Declaration'!$C$20:$BI$20,0)-6))</f>
      </c>
      <c r="E250" s="245">
        <f>Results!Q78</f>
        <v>0</v>
      </c>
      <c r="F250" s="244">
        <v>5</v>
      </c>
      <c r="H250" s="218">
        <f t="shared" si="235"/>
      </c>
      <c r="I250" s="218">
        <f t="shared" si="236"/>
      </c>
      <c r="J250" s="218">
        <f t="shared" si="237"/>
      </c>
      <c r="K250" s="218">
        <f t="shared" si="238"/>
      </c>
      <c r="L250" s="218">
        <f t="shared" si="239"/>
      </c>
      <c r="M250" s="218">
        <f t="shared" si="240"/>
      </c>
      <c r="N250" s="218">
        <f t="shared" si="241"/>
      </c>
    </row>
    <row r="251" spans="1:14" ht="12.75">
      <c r="A251" s="243">
        <f>Results!P79</f>
        <v>0</v>
      </c>
      <c r="B251" s="244">
        <v>3</v>
      </c>
      <c r="C251" s="232">
        <f>IF(A251=0,"",INDEX('Team Declaration'!$C$22:$BI$33,MATCH(A248,'Team Declaration'!$B$22:$B$33,0),MATCH(A251,'Team Declaration'!$C$20:$BI$20,0)))</f>
      </c>
      <c r="D251" s="232">
        <f>IF(A251=0,"",INDEX('Team Declaration'!$C$19:$BI$33,1,MATCH(A251,'Team Declaration'!$C$20:$BI$20,0)-6))</f>
      </c>
      <c r="E251" s="245">
        <f>Results!Q79</f>
        <v>0</v>
      </c>
      <c r="F251" s="244">
        <v>4</v>
      </c>
      <c r="H251" s="218">
        <f t="shared" si="235"/>
      </c>
      <c r="I251" s="218">
        <f t="shared" si="236"/>
      </c>
      <c r="J251" s="218">
        <f t="shared" si="237"/>
      </c>
      <c r="K251" s="218">
        <f t="shared" si="238"/>
      </c>
      <c r="L251" s="218">
        <f t="shared" si="239"/>
      </c>
      <c r="M251" s="218">
        <f t="shared" si="240"/>
      </c>
      <c r="N251" s="218">
        <f t="shared" si="241"/>
      </c>
    </row>
    <row r="252" spans="1:14" ht="12.75">
      <c r="A252" s="243">
        <f>Results!P80</f>
        <v>0</v>
      </c>
      <c r="B252" s="244">
        <v>4</v>
      </c>
      <c r="C252" s="232">
        <f>IF(A252=0,"",INDEX('Team Declaration'!$C$22:$BI$33,MATCH(A248,'Team Declaration'!$B$22:$B$33,0),MATCH(A252,'Team Declaration'!$C$20:$BI$20,0)))</f>
      </c>
      <c r="D252" s="232">
        <f>IF(A252=0,"",INDEX('Team Declaration'!$C$19:$BI$33,1,MATCH(A252,'Team Declaration'!$C$20:$BI$20,0)-6))</f>
      </c>
      <c r="E252" s="245">
        <f>Results!Q80</f>
        <v>0</v>
      </c>
      <c r="F252" s="244">
        <v>3</v>
      </c>
      <c r="H252" s="218">
        <f t="shared" si="235"/>
      </c>
      <c r="I252" s="218">
        <f t="shared" si="236"/>
      </c>
      <c r="J252" s="218">
        <f t="shared" si="237"/>
      </c>
      <c r="K252" s="218">
        <f t="shared" si="238"/>
      </c>
      <c r="L252" s="218">
        <f t="shared" si="239"/>
      </c>
      <c r="M252" s="218">
        <f t="shared" si="240"/>
      </c>
      <c r="N252" s="218">
        <f t="shared" si="241"/>
      </c>
    </row>
    <row r="253" spans="1:14" ht="12.75">
      <c r="A253" s="243">
        <f>Results!P81</f>
        <v>0</v>
      </c>
      <c r="B253" s="244">
        <v>5</v>
      </c>
      <c r="C253" s="232">
        <f>IF(A253=0,"",INDEX('Team Declaration'!$C$22:$BI$33,MATCH(A248,'Team Declaration'!$B$22:$B$33,0),MATCH(A253,'Team Declaration'!$C$20:$BI$20,0)))</f>
      </c>
      <c r="D253" s="232">
        <f>IF(A253=0,"",INDEX('Team Declaration'!$C$19:$BI$33,1,MATCH(A253,'Team Declaration'!$C$20:$BI$20,0)-6))</f>
      </c>
      <c r="E253" s="245">
        <f>Results!Q81</f>
        <v>0</v>
      </c>
      <c r="F253" s="244">
        <v>2</v>
      </c>
      <c r="H253" s="218">
        <f t="shared" si="235"/>
      </c>
      <c r="I253" s="218">
        <f t="shared" si="236"/>
      </c>
      <c r="J253" s="218">
        <f t="shared" si="237"/>
      </c>
      <c r="K253" s="218">
        <f t="shared" si="238"/>
      </c>
      <c r="L253" s="218">
        <f t="shared" si="239"/>
      </c>
      <c r="M253" s="218">
        <f t="shared" si="240"/>
      </c>
      <c r="N253" s="218">
        <f t="shared" si="241"/>
      </c>
    </row>
    <row r="254" spans="1:14" ht="12.75">
      <c r="A254" s="243">
        <f>Results!P82</f>
        <v>0</v>
      </c>
      <c r="B254" s="244">
        <v>6</v>
      </c>
      <c r="C254" s="232">
        <f>IF(A254=0,"",INDEX('Team Declaration'!$C$22:$BI$33,MATCH(A248,'Team Declaration'!$B$22:$B$33,0),MATCH(A254,'Team Declaration'!$C$20:$BI$20,0)))</f>
      </c>
      <c r="D254" s="232">
        <f>IF(A254=0,"",INDEX('Team Declaration'!$C$19:$BI$33,1,MATCH(A254,'Team Declaration'!$C$20:$BI$20,0)-6))</f>
      </c>
      <c r="E254" s="245">
        <f>Results!Q82</f>
        <v>0</v>
      </c>
      <c r="F254" s="244">
        <v>1</v>
      </c>
      <c r="H254" s="218">
        <f t="shared" si="235"/>
      </c>
      <c r="I254" s="218">
        <f t="shared" si="236"/>
      </c>
      <c r="J254" s="218">
        <f t="shared" si="237"/>
      </c>
      <c r="K254" s="218">
        <f t="shared" si="238"/>
      </c>
      <c r="L254" s="218">
        <f t="shared" si="239"/>
      </c>
      <c r="M254" s="218">
        <f t="shared" si="240"/>
      </c>
      <c r="N254" s="218">
        <f t="shared" si="241"/>
      </c>
    </row>
    <row r="255" spans="1:16" ht="12.75">
      <c r="A255" s="212" t="str">
        <f>Results!A97</f>
        <v>400 metres</v>
      </c>
      <c r="C255" s="229" t="str">
        <f>CONCATENATE("Womens ",P255)</f>
        <v>Womens 400 metres A</v>
      </c>
      <c r="D255" s="234"/>
      <c r="P255" t="str">
        <f>CONCATENATE(A255," A")</f>
        <v>400 metres A</v>
      </c>
    </row>
    <row r="256" spans="1:14" ht="12.75">
      <c r="A256" s="243" t="str">
        <f>Results!D98</f>
        <v>C</v>
      </c>
      <c r="B256" s="244">
        <v>1</v>
      </c>
      <c r="C256" s="232" t="str">
        <f>IF(A256=0,"",INDEX('Team Declaration'!$C$22:$BI$33,MATCH(A255,'Team Declaration'!$B$22:$B$33,0),MATCH(A256,'Team Declaration'!$C$20:$BI$20,0)))</f>
        <v>Jo Wilding</v>
      </c>
      <c r="D256" s="232" t="str">
        <f>IF(A256=0,"",INDEX('Team Declaration'!$C$19:$BI$33,1,MATCH(LEFT(A256,1),'Team Declaration'!$C$20:$BI$20,0)))</f>
        <v>Brighton &amp; Hove AC</v>
      </c>
      <c r="E256" s="246">
        <f>Results!E98</f>
        <v>71</v>
      </c>
      <c r="F256" s="244">
        <v>6</v>
      </c>
      <c r="H256" s="218">
        <f aca="true" t="shared" si="242" ref="H256:H261">IF($A256="","",IF(LEFT($A256,1)=H$10,$F256,""))</f>
      </c>
      <c r="I256" s="218">
        <f aca="true" t="shared" si="243" ref="I256:I261">IF($A256="","",IF(LEFT($A256,1)=I$10,$F256,""))</f>
        <v>6</v>
      </c>
      <c r="J256" s="218">
        <f aca="true" t="shared" si="244" ref="J256:J261">IF($A256="","",IF(LEFT($A256,1)=J$10,$F256,""))</f>
      </c>
      <c r="K256" s="218">
        <f aca="true" t="shared" si="245" ref="K256:K261">IF($A256="","",IF(LEFT($A256,1)=K$10,$F256,""))</f>
      </c>
      <c r="L256" s="218">
        <f aca="true" t="shared" si="246" ref="L256:L261">IF($A256="","",IF(LEFT($A256,1)=L$10,$F256,""))</f>
      </c>
      <c r="M256" s="218">
        <f aca="true" t="shared" si="247" ref="M256:M261">IF($A256="","",IF(LEFT($A256,1)=M$10,$F256,""))</f>
      </c>
      <c r="N256" s="218">
        <f aca="true" t="shared" si="248" ref="N256:N261">IF($A256="","",IF(LEFT($A256,1)=N$10,$F256,""))</f>
      </c>
    </row>
    <row r="257" spans="1:14" ht="12.75">
      <c r="A257" s="243" t="str">
        <f>Results!D99</f>
        <v>D</v>
      </c>
      <c r="B257" s="244">
        <v>2</v>
      </c>
      <c r="C257" s="232" t="str">
        <f>IF(A257=0,"",INDEX('Team Declaration'!$C$22:$BI$33,MATCH(A255,'Team Declaration'!$B$22:$B$33,0),MATCH(A257,'Team Declaration'!$C$20:$BI$20,0)))</f>
        <v>Felicity Webster</v>
      </c>
      <c r="D257" s="232" t="str">
        <f>IF(A257=0,"",INDEX('Team Declaration'!$C$19:$BI$33,1,MATCH(LEFT(A257,1),'Team Declaration'!$C$20:$BI$20,0)))</f>
        <v>Eastbourne Rovers AC</v>
      </c>
      <c r="E257" s="246">
        <f>Results!E99</f>
        <v>72.8</v>
      </c>
      <c r="F257" s="244">
        <v>5</v>
      </c>
      <c r="H257" s="218">
        <f t="shared" si="242"/>
      </c>
      <c r="I257" s="218">
        <f t="shared" si="243"/>
      </c>
      <c r="J257" s="218">
        <f t="shared" si="244"/>
      </c>
      <c r="K257" s="218">
        <f t="shared" si="245"/>
        <v>5</v>
      </c>
      <c r="L257" s="218">
        <f t="shared" si="246"/>
      </c>
      <c r="M257" s="218">
        <f t="shared" si="247"/>
      </c>
      <c r="N257" s="218">
        <f t="shared" si="248"/>
      </c>
    </row>
    <row r="258" spans="1:14" ht="12.75">
      <c r="A258" s="243" t="str">
        <f>Results!D100</f>
        <v>KK</v>
      </c>
      <c r="B258" s="244">
        <v>3</v>
      </c>
      <c r="C258" s="232" t="str">
        <f>IF(A258=0,"",INDEX('Team Declaration'!$C$22:$BI$33,MATCH(A255,'Team Declaration'!$B$22:$B$33,0),MATCH(A258,'Team Declaration'!$C$20:$BI$20,0)))</f>
        <v>Abigail Redd</v>
      </c>
      <c r="D258" s="232" t="str">
        <f>IF(A258=0,"",INDEX('Team Declaration'!$C$19:$BI$33,1,MATCH(LEFT(A258,1),'Team Declaration'!$C$20:$BI$20,0)))</f>
        <v>Haywards Heath &amp; Lewes</v>
      </c>
      <c r="E258" s="246">
        <f>Results!E100</f>
        <v>91.6</v>
      </c>
      <c r="F258" s="244">
        <v>4</v>
      </c>
      <c r="H258" s="218">
        <f t="shared" si="242"/>
      </c>
      <c r="I258" s="218">
        <f t="shared" si="243"/>
      </c>
      <c r="J258" s="218">
        <f t="shared" si="244"/>
      </c>
      <c r="K258" s="218">
        <f t="shared" si="245"/>
      </c>
      <c r="L258" s="218">
        <f t="shared" si="246"/>
      </c>
      <c r="M258" s="218">
        <f t="shared" si="247"/>
        <v>4</v>
      </c>
      <c r="N258" s="218">
        <f t="shared" si="248"/>
      </c>
    </row>
    <row r="259" spans="1:14" ht="12.75">
      <c r="A259" s="243" t="str">
        <f>Results!D101</f>
        <v>L</v>
      </c>
      <c r="B259" s="244">
        <v>4</v>
      </c>
      <c r="C259" s="232" t="str">
        <f>IF(A259=0,"",INDEX('Team Declaration'!$C$22:$BI$33,MATCH(A255,'Team Declaration'!$B$22:$B$33,0),MATCH(A259,'Team Declaration'!$C$20:$BI$20,0)))</f>
        <v>Jo Renshaw</v>
      </c>
      <c r="D259" s="232" t="str">
        <f>IF(A259=0,"",INDEX('Team Declaration'!$C$19:$BI$33,1,MATCH(LEFT(A259,1),'Team Declaration'!$C$20:$BI$20,0)))</f>
        <v>Arena 80</v>
      </c>
      <c r="E259" s="246">
        <f>Results!E101</f>
        <v>96.3</v>
      </c>
      <c r="F259" s="244">
        <v>3</v>
      </c>
      <c r="H259" s="218">
        <f t="shared" si="242"/>
        <v>3</v>
      </c>
      <c r="I259" s="218">
        <f t="shared" si="243"/>
      </c>
      <c r="J259" s="218">
        <f t="shared" si="244"/>
      </c>
      <c r="K259" s="218">
        <f t="shared" si="245"/>
      </c>
      <c r="L259" s="218">
        <f t="shared" si="246"/>
      </c>
      <c r="M259" s="218">
        <f t="shared" si="247"/>
      </c>
      <c r="N259" s="218">
        <f t="shared" si="248"/>
      </c>
    </row>
    <row r="260" spans="1:14" ht="12.75">
      <c r="A260" s="243">
        <f>Results!D102</f>
        <v>0</v>
      </c>
      <c r="B260" s="244">
        <v>5</v>
      </c>
      <c r="C260" s="232">
        <f>IF(A260=0,"",INDEX('Team Declaration'!$C$22:$BI$33,MATCH(A255,'Team Declaration'!$B$22:$B$33,0),MATCH(A260,'Team Declaration'!$C$20:$BI$20,0)))</f>
      </c>
      <c r="D260" s="232">
        <f>IF(A260=0,"",INDEX('Team Declaration'!$C$19:$BI$33,1,MATCH(LEFT(A260,1),'Team Declaration'!$C$20:$BI$20,0)))</f>
      </c>
      <c r="E260" s="246">
        <f>Results!E102</f>
        <v>0</v>
      </c>
      <c r="F260" s="244">
        <v>2</v>
      </c>
      <c r="H260" s="218">
        <f t="shared" si="242"/>
      </c>
      <c r="I260" s="218">
        <f t="shared" si="243"/>
      </c>
      <c r="J260" s="218">
        <f t="shared" si="244"/>
      </c>
      <c r="K260" s="218">
        <f t="shared" si="245"/>
      </c>
      <c r="L260" s="218">
        <f t="shared" si="246"/>
      </c>
      <c r="M260" s="218">
        <f t="shared" si="247"/>
      </c>
      <c r="N260" s="218">
        <f t="shared" si="248"/>
      </c>
    </row>
    <row r="261" spans="1:14" ht="12.75">
      <c r="A261" s="243">
        <f>Results!D103</f>
        <v>0</v>
      </c>
      <c r="B261" s="244">
        <v>6</v>
      </c>
      <c r="C261" s="232">
        <f>IF(A261=0,"",INDEX('Team Declaration'!$C$22:$BI$33,MATCH(A255,'Team Declaration'!$B$22:$B$33,0),MATCH(A261,'Team Declaration'!$C$20:$BI$20,0)))</f>
      </c>
      <c r="D261" s="232">
        <f>IF(A261=0,"",INDEX('Team Declaration'!$C$19:$BI$33,1,MATCH(LEFT(A261,1),'Team Declaration'!$C$20:$BI$20,0)))</f>
      </c>
      <c r="E261" s="246">
        <f>Results!E103</f>
        <v>0</v>
      </c>
      <c r="F261" s="244">
        <v>1</v>
      </c>
      <c r="H261" s="218">
        <f t="shared" si="242"/>
      </c>
      <c r="I261" s="218">
        <f t="shared" si="243"/>
      </c>
      <c r="J261" s="218">
        <f t="shared" si="244"/>
      </c>
      <c r="K261" s="218">
        <f t="shared" si="245"/>
      </c>
      <c r="L261" s="218">
        <f t="shared" si="246"/>
      </c>
      <c r="M261" s="218">
        <f t="shared" si="247"/>
      </c>
      <c r="N261" s="218">
        <f t="shared" si="248"/>
      </c>
    </row>
    <row r="262" spans="1:16" ht="12.75">
      <c r="A262" s="212" t="str">
        <f>Results!G97</f>
        <v>400 metres</v>
      </c>
      <c r="C262" s="229" t="str">
        <f>CONCATENATE("Womens ",P262)</f>
        <v>Womens 400 metres B</v>
      </c>
      <c r="D262" s="234"/>
      <c r="P262" t="str">
        <f>CONCATENATE(A262," B")</f>
        <v>400 metres B</v>
      </c>
    </row>
    <row r="263" spans="1:14" ht="12.75">
      <c r="A263" s="243" t="str">
        <f>Results!J98</f>
        <v>DD</v>
      </c>
      <c r="B263" s="244">
        <v>1</v>
      </c>
      <c r="C263" s="232" t="str">
        <f>IF(A263=0,"",INDEX('Team Declaration'!$C$22:$BI$33,MATCH(A262,'Team Declaration'!$B$22:$B$33,0),MATCH(A263,'Team Declaration'!$C$20:$BI$20,0)))</f>
        <v>Alissa Ellis</v>
      </c>
      <c r="D263" s="232" t="str">
        <f>IF(A263=0,"",INDEX('Team Declaration'!$C$19:$BI$33,1,MATCH(LEFT(A263,1),'Team Declaration'!$C$20:$BI$20,0)))</f>
        <v>Eastbourne Rovers AC</v>
      </c>
      <c r="E263" s="246">
        <f>Results!K98</f>
        <v>74.7</v>
      </c>
      <c r="F263" s="244">
        <v>6</v>
      </c>
      <c r="H263" s="218">
        <f aca="true" t="shared" si="249" ref="H263:H268">IF($A263="","",IF(LEFT($A263,1)=H$10,$F263,""))</f>
      </c>
      <c r="I263" s="218">
        <f aca="true" t="shared" si="250" ref="I263:I268">IF($A263="","",IF(LEFT($A263,1)=I$10,$F263,""))</f>
      </c>
      <c r="J263" s="218">
        <f aca="true" t="shared" si="251" ref="J263:J268">IF($A263="","",IF(LEFT($A263,1)=J$10,$F263,""))</f>
      </c>
      <c r="K263" s="218">
        <f aca="true" t="shared" si="252" ref="K263:K268">IF($A263="","",IF(LEFT($A263,1)=K$10,$F263,""))</f>
        <v>6</v>
      </c>
      <c r="L263" s="218">
        <f aca="true" t="shared" si="253" ref="L263:L268">IF($A263="","",IF(LEFT($A263,1)=L$10,$F263,""))</f>
      </c>
      <c r="M263" s="218">
        <f aca="true" t="shared" si="254" ref="M263:M268">IF($A263="","",IF(LEFT($A263,1)=M$10,$F263,""))</f>
      </c>
      <c r="N263" s="218">
        <f aca="true" t="shared" si="255" ref="N263:N268">IF($A263="","",IF(LEFT($A263,1)=N$10,$F263,""))</f>
      </c>
    </row>
    <row r="264" spans="1:14" ht="12.75">
      <c r="A264" s="243" t="str">
        <f>Results!J99</f>
        <v>K</v>
      </c>
      <c r="B264" s="244">
        <v>2</v>
      </c>
      <c r="C264" s="232" t="str">
        <f>IF(A264=0,"",INDEX('Team Declaration'!$C$22:$BI$33,MATCH(A262,'Team Declaration'!$B$22:$B$33,0),MATCH(A264,'Team Declaration'!$C$20:$BI$20,0)))</f>
        <v>Sally Norris</v>
      </c>
      <c r="D264" s="232" t="str">
        <f>IF(A264=0,"",INDEX('Team Declaration'!$C$19:$BI$33,1,MATCH(LEFT(A264,1),'Team Declaration'!$C$20:$BI$20,0)))</f>
        <v>Haywards Heath &amp; Lewes</v>
      </c>
      <c r="E264" s="246">
        <f>Results!K99</f>
        <v>94.4</v>
      </c>
      <c r="F264" s="244">
        <v>5</v>
      </c>
      <c r="H264" s="218">
        <f t="shared" si="249"/>
      </c>
      <c r="I264" s="218">
        <f t="shared" si="250"/>
      </c>
      <c r="J264" s="218">
        <f t="shared" si="251"/>
      </c>
      <c r="K264" s="218">
        <f t="shared" si="252"/>
      </c>
      <c r="L264" s="218">
        <f t="shared" si="253"/>
      </c>
      <c r="M264" s="218">
        <f t="shared" si="254"/>
        <v>5</v>
      </c>
      <c r="N264" s="218">
        <f t="shared" si="255"/>
      </c>
    </row>
    <row r="265" spans="1:14" ht="12.75">
      <c r="A265" s="243">
        <f>Results!J100</f>
        <v>0</v>
      </c>
      <c r="B265" s="244">
        <v>3</v>
      </c>
      <c r="C265" s="232">
        <f>IF(A265=0,"",INDEX('Team Declaration'!$C$22:$BI$33,MATCH(A262,'Team Declaration'!$B$22:$B$33,0),MATCH(A265,'Team Declaration'!$C$20:$BI$20,0)))</f>
      </c>
      <c r="D265" s="232">
        <f>IF(A265=0,"",INDEX('Team Declaration'!$C$19:$BI$33,1,MATCH(LEFT(A265,1),'Team Declaration'!$C$20:$BI$20,0)))</f>
      </c>
      <c r="E265" s="246">
        <f>Results!K100</f>
        <v>0</v>
      </c>
      <c r="F265" s="244">
        <v>4</v>
      </c>
      <c r="H265" s="218">
        <f t="shared" si="249"/>
      </c>
      <c r="I265" s="218">
        <f t="shared" si="250"/>
      </c>
      <c r="J265" s="218">
        <f t="shared" si="251"/>
      </c>
      <c r="K265" s="218">
        <f t="shared" si="252"/>
      </c>
      <c r="L265" s="218">
        <f t="shared" si="253"/>
      </c>
      <c r="M265" s="218">
        <f t="shared" si="254"/>
      </c>
      <c r="N265" s="218">
        <f t="shared" si="255"/>
      </c>
    </row>
    <row r="266" spans="1:14" ht="12.75">
      <c r="A266" s="243">
        <f>Results!J101</f>
        <v>0</v>
      </c>
      <c r="B266" s="244">
        <v>4</v>
      </c>
      <c r="C266" s="232">
        <f>IF(A266=0,"",INDEX('Team Declaration'!$C$22:$BI$33,MATCH(A262,'Team Declaration'!$B$22:$B$33,0),MATCH(A266,'Team Declaration'!$C$20:$BI$20,0)))</f>
      </c>
      <c r="D266" s="232">
        <f>IF(A266=0,"",INDEX('Team Declaration'!$C$19:$BI$33,1,MATCH(LEFT(A266,1),'Team Declaration'!$C$20:$BI$20,0)))</f>
      </c>
      <c r="E266" s="246">
        <f>Results!K101</f>
        <v>0</v>
      </c>
      <c r="F266" s="244">
        <v>3</v>
      </c>
      <c r="H266" s="218">
        <f t="shared" si="249"/>
      </c>
      <c r="I266" s="218">
        <f t="shared" si="250"/>
      </c>
      <c r="J266" s="218">
        <f t="shared" si="251"/>
      </c>
      <c r="K266" s="218">
        <f t="shared" si="252"/>
      </c>
      <c r="L266" s="218">
        <f t="shared" si="253"/>
      </c>
      <c r="M266" s="218">
        <f t="shared" si="254"/>
      </c>
      <c r="N266" s="218">
        <f t="shared" si="255"/>
      </c>
    </row>
    <row r="267" spans="1:14" ht="12.75">
      <c r="A267" s="243">
        <f>Results!J102</f>
        <v>0</v>
      </c>
      <c r="B267" s="244">
        <v>5</v>
      </c>
      <c r="C267" s="232">
        <f>IF(A267=0,"",INDEX('Team Declaration'!$C$22:$BI$33,MATCH(A262,'Team Declaration'!$B$22:$B$33,0),MATCH(A267,'Team Declaration'!$C$20:$BI$20,0)))</f>
      </c>
      <c r="D267" s="232">
        <f>IF(A267=0,"",INDEX('Team Declaration'!$C$19:$BI$33,1,MATCH(LEFT(A267,1),'Team Declaration'!$C$20:$BI$20,0)))</f>
      </c>
      <c r="E267" s="246">
        <f>Results!K102</f>
        <v>0</v>
      </c>
      <c r="F267" s="244">
        <v>2</v>
      </c>
      <c r="H267" s="218">
        <f t="shared" si="249"/>
      </c>
      <c r="I267" s="218">
        <f t="shared" si="250"/>
      </c>
      <c r="J267" s="218">
        <f t="shared" si="251"/>
      </c>
      <c r="K267" s="218">
        <f t="shared" si="252"/>
      </c>
      <c r="L267" s="218">
        <f t="shared" si="253"/>
      </c>
      <c r="M267" s="218">
        <f t="shared" si="254"/>
      </c>
      <c r="N267" s="218">
        <f t="shared" si="255"/>
      </c>
    </row>
    <row r="268" spans="1:14" ht="12.75">
      <c r="A268" s="243">
        <f>Results!J103</f>
        <v>0</v>
      </c>
      <c r="B268" s="244">
        <v>6</v>
      </c>
      <c r="C268" s="232">
        <f>IF(A268=0,"",INDEX('Team Declaration'!$C$22:$BI$33,MATCH(A262,'Team Declaration'!$B$22:$B$33,0),MATCH(A268,'Team Declaration'!$C$20:$BI$20,0)))</f>
      </c>
      <c r="D268" s="232">
        <f>IF(A268=0,"",INDEX('Team Declaration'!$C$19:$BI$33,1,MATCH(LEFT(A268,1),'Team Declaration'!$C$20:$BI$20,0)))</f>
      </c>
      <c r="E268" s="246">
        <f>Results!K103</f>
        <v>0</v>
      </c>
      <c r="F268" s="244">
        <v>1</v>
      </c>
      <c r="H268" s="218">
        <f t="shared" si="249"/>
      </c>
      <c r="I268" s="218">
        <f t="shared" si="250"/>
      </c>
      <c r="J268" s="218">
        <f t="shared" si="251"/>
      </c>
      <c r="K268" s="218">
        <f t="shared" si="252"/>
      </c>
      <c r="L268" s="218">
        <f t="shared" si="253"/>
      </c>
      <c r="M268" s="218">
        <f t="shared" si="254"/>
      </c>
      <c r="N268" s="218">
        <f t="shared" si="255"/>
      </c>
    </row>
    <row r="269" spans="1:16" ht="12.75">
      <c r="A269" s="212" t="str">
        <f>Results!M97</f>
        <v>400 metres</v>
      </c>
      <c r="C269" s="229" t="str">
        <f>CONCATENATE("Womens ",P269)</f>
        <v>Womens 400 metres 50+</v>
      </c>
      <c r="D269" s="234"/>
      <c r="P269" t="str">
        <f>CONCATENATE(A269," 50+")</f>
        <v>400 metres 50+</v>
      </c>
    </row>
    <row r="270" spans="1:14" ht="12.75">
      <c r="A270" s="243">
        <f>Results!P98</f>
        <v>20</v>
      </c>
      <c r="B270" s="244">
        <v>1</v>
      </c>
      <c r="C270" s="232" t="str">
        <f>IF(A270=0,"",INDEX('Team Declaration'!$C$22:$BI$33,MATCH(A269,'Team Declaration'!$B$22:$B$33,0),MATCH(A270,'Team Declaration'!$C$20:$BI$20,0)))</f>
        <v>Lesley Parsons</v>
      </c>
      <c r="D270" s="232" t="str">
        <f>IF(A270=0,"",INDEX('Team Declaration'!$C$19:$BI$33,1,MATCH(A270,'Team Declaration'!$C$20:$BI$20,0)-4))</f>
        <v>Arena 80</v>
      </c>
      <c r="E270" s="246">
        <f>Results!Q98</f>
        <v>77.9</v>
      </c>
      <c r="F270" s="244">
        <v>6</v>
      </c>
      <c r="H270" s="218">
        <f aca="true" t="shared" si="256" ref="H270:H275">IF($A270="","",IF($A270=H$13,$F270,""))</f>
        <v>6</v>
      </c>
      <c r="I270" s="218">
        <f aca="true" t="shared" si="257" ref="I270:I275">IF($A270="","",IF($A270=I$13,$F270,""))</f>
      </c>
      <c r="J270" s="218">
        <f aca="true" t="shared" si="258" ref="J270:J275">IF($A270="","",IF($A270=J$13,$F270,""))</f>
      </c>
      <c r="K270" s="218">
        <f aca="true" t="shared" si="259" ref="K270:K275">IF($A270="","",IF($A270=K$13,$F270,""))</f>
      </c>
      <c r="L270" s="218">
        <f aca="true" t="shared" si="260" ref="L270:L275">IF($A270="","",IF($A270=L$13,$F270,""))</f>
      </c>
      <c r="M270" s="218">
        <f aca="true" t="shared" si="261" ref="M270:M275">IF($A270="","",IF($A270=M$13,$F270,""))</f>
      </c>
      <c r="N270" s="218">
        <f aca="true" t="shared" si="262" ref="N270:N275">IF($A270="","",IF($A270=N$13,$F270,""))</f>
      </c>
    </row>
    <row r="271" spans="1:14" ht="12.75">
      <c r="A271" s="243">
        <f>Results!P99</f>
        <v>21</v>
      </c>
      <c r="B271" s="244">
        <v>2</v>
      </c>
      <c r="C271" s="232" t="str">
        <f>IF(A271=0,"",INDEX('Team Declaration'!$C$22:$BI$33,MATCH(A269,'Team Declaration'!$B$22:$B$33,0),MATCH(A271,'Team Declaration'!$C$20:$BI$20,0)))</f>
        <v>Judith Carder</v>
      </c>
      <c r="D271" s="232" t="str">
        <f>IF(A271=0,"",INDEX('Team Declaration'!$C$19:$BI$33,1,MATCH(A271,'Team Declaration'!$C$20:$BI$20,0)-4))</f>
        <v>Brighton &amp; Hove AC</v>
      </c>
      <c r="E271" s="246">
        <f>Results!Q99</f>
        <v>87.4</v>
      </c>
      <c r="F271" s="244">
        <v>5</v>
      </c>
      <c r="H271" s="218">
        <f t="shared" si="256"/>
      </c>
      <c r="I271" s="218">
        <f t="shared" si="257"/>
        <v>5</v>
      </c>
      <c r="J271" s="218">
        <f t="shared" si="258"/>
      </c>
      <c r="K271" s="218">
        <f t="shared" si="259"/>
      </c>
      <c r="L271" s="218">
        <f t="shared" si="260"/>
      </c>
      <c r="M271" s="218">
        <f t="shared" si="261"/>
      </c>
      <c r="N271" s="218">
        <f t="shared" si="262"/>
      </c>
    </row>
    <row r="272" spans="1:14" ht="12.75">
      <c r="A272" s="243">
        <f>Results!P100</f>
        <v>24</v>
      </c>
      <c r="B272" s="244">
        <v>3</v>
      </c>
      <c r="C272" s="232" t="str">
        <f>IF(A272=0,"",INDEX('Team Declaration'!$C$22:$BI$33,MATCH(A269,'Team Declaration'!$B$22:$B$33,0),MATCH(A272,'Team Declaration'!$C$20:$BI$20,0)))</f>
        <v>Julie Chicken</v>
      </c>
      <c r="D272" s="232" t="str">
        <f>IF(A272=0,"",INDEX('Team Declaration'!$C$19:$BI$33,1,MATCH(A272,'Team Declaration'!$C$20:$BI$20,0)-4))</f>
        <v>Eastbourne Rovers AC</v>
      </c>
      <c r="E272" s="246">
        <f>Results!Q100</f>
        <v>98.1</v>
      </c>
      <c r="F272" s="244">
        <v>4</v>
      </c>
      <c r="H272" s="218">
        <f t="shared" si="256"/>
      </c>
      <c r="I272" s="218">
        <f t="shared" si="257"/>
      </c>
      <c r="J272" s="218">
        <f t="shared" si="258"/>
      </c>
      <c r="K272" s="218">
        <f t="shared" si="259"/>
        <v>4</v>
      </c>
      <c r="L272" s="218">
        <f t="shared" si="260"/>
      </c>
      <c r="M272" s="218">
        <f t="shared" si="261"/>
      </c>
      <c r="N272" s="218">
        <f t="shared" si="262"/>
      </c>
    </row>
    <row r="273" spans="1:14" ht="12.75">
      <c r="A273" s="243">
        <f>Results!P101</f>
        <v>27</v>
      </c>
      <c r="B273" s="244">
        <v>4</v>
      </c>
      <c r="C273" s="232" t="str">
        <f>IF(A273=0,"",INDEX('Team Declaration'!$C$22:$BI$33,MATCH(A269,'Team Declaration'!$B$22:$B$33,0),MATCH(A273,'Team Declaration'!$C$20:$BI$20,0)))</f>
        <v>Maria Birch</v>
      </c>
      <c r="D273" s="232" t="str">
        <f>IF(A273=0,"",INDEX('Team Declaration'!$C$19:$BI$33,1,MATCH(A273,'Team Declaration'!$C$20:$BI$20,0)-4))</f>
        <v>Haywards Heath &amp; Lewes</v>
      </c>
      <c r="E273" s="246" t="str">
        <f>Results!Q101</f>
        <v>1.51.3</v>
      </c>
      <c r="F273" s="244">
        <v>3</v>
      </c>
      <c r="H273" s="218">
        <f t="shared" si="256"/>
      </c>
      <c r="I273" s="218">
        <f t="shared" si="257"/>
      </c>
      <c r="J273" s="218">
        <f t="shared" si="258"/>
      </c>
      <c r="K273" s="218">
        <f t="shared" si="259"/>
      </c>
      <c r="L273" s="218">
        <f t="shared" si="260"/>
      </c>
      <c r="M273" s="218">
        <f t="shared" si="261"/>
        <v>3</v>
      </c>
      <c r="N273" s="218">
        <f t="shared" si="262"/>
      </c>
    </row>
    <row r="274" spans="1:14" ht="12.75">
      <c r="A274" s="243">
        <f>Results!P102</f>
        <v>0</v>
      </c>
      <c r="B274" s="244">
        <v>5</v>
      </c>
      <c r="C274" s="232">
        <f>IF(A274=0,"",INDEX('Team Declaration'!$C$22:$BI$33,MATCH(A269,'Team Declaration'!$B$22:$B$33,0),MATCH(A274,'Team Declaration'!$C$20:$BI$20,0)))</f>
      </c>
      <c r="D274" s="232">
        <f>IF(A274=0,"",INDEX('Team Declaration'!$C$19:$BI$33,1,MATCH(A274,'Team Declaration'!$C$20:$BI$20,0)-4))</f>
      </c>
      <c r="E274" s="246">
        <f>Results!Q102</f>
        <v>0</v>
      </c>
      <c r="F274" s="244">
        <v>2</v>
      </c>
      <c r="H274" s="218">
        <f t="shared" si="256"/>
      </c>
      <c r="I274" s="218">
        <f t="shared" si="257"/>
      </c>
      <c r="J274" s="218">
        <f t="shared" si="258"/>
      </c>
      <c r="K274" s="218">
        <f t="shared" si="259"/>
      </c>
      <c r="L274" s="218">
        <f t="shared" si="260"/>
      </c>
      <c r="M274" s="218">
        <f t="shared" si="261"/>
      </c>
      <c r="N274" s="218">
        <f t="shared" si="262"/>
      </c>
    </row>
    <row r="275" spans="1:14" ht="12.75">
      <c r="A275" s="243">
        <f>Results!P103</f>
        <v>0</v>
      </c>
      <c r="B275" s="244">
        <v>6</v>
      </c>
      <c r="C275" s="232">
        <f>IF(A275=0,"",INDEX('Team Declaration'!$C$22:$BI$33,MATCH(A269,'Team Declaration'!$B$22:$B$33,0),MATCH(A275,'Team Declaration'!$C$20:$BI$20,0)))</f>
      </c>
      <c r="D275" s="232">
        <f>IF(A275=0,"",INDEX('Team Declaration'!$C$19:$BI$33,1,MATCH(A275,'Team Declaration'!$C$20:$BI$20,0)-4))</f>
      </c>
      <c r="E275" s="246">
        <f>Results!Q103</f>
        <v>0</v>
      </c>
      <c r="F275" s="244">
        <v>1</v>
      </c>
      <c r="H275" s="218">
        <f t="shared" si="256"/>
      </c>
      <c r="I275" s="218">
        <f t="shared" si="257"/>
      </c>
      <c r="J275" s="218">
        <f t="shared" si="258"/>
      </c>
      <c r="K275" s="218">
        <f t="shared" si="259"/>
      </c>
      <c r="L275" s="218">
        <f t="shared" si="260"/>
      </c>
      <c r="M275" s="218">
        <f t="shared" si="261"/>
      </c>
      <c r="N275" s="218">
        <f t="shared" si="262"/>
      </c>
    </row>
    <row r="276" spans="1:16" ht="12.75">
      <c r="A276" s="212" t="str">
        <f>Results!A90</f>
        <v>1500 metres</v>
      </c>
      <c r="C276" s="229" t="str">
        <f>CONCATENATE("Womens ",P276)</f>
        <v>Womens 1500 metres A</v>
      </c>
      <c r="D276" s="234"/>
      <c r="E276" s="212">
        <f>Results!E202</f>
        <v>0</v>
      </c>
      <c r="P276" t="str">
        <f>CONCATENATE(A276," A")</f>
        <v>1500 metres A</v>
      </c>
    </row>
    <row r="277" spans="1:14" ht="12.75">
      <c r="A277" s="243" t="str">
        <f>Results!D91</f>
        <v>C</v>
      </c>
      <c r="B277" s="244">
        <v>1</v>
      </c>
      <c r="C277" s="232" t="str">
        <f>IF(A277=0,"",INDEX('Team Declaration'!$C$22:$BI$33,MATCH(A276,'Team Declaration'!$B$22:$B$33,0),MATCH(A277,'Team Declaration'!$C$20:$BI$20,0)))</f>
        <v>Camilla Bishop</v>
      </c>
      <c r="D277" s="232" t="str">
        <f>IF(A277=0,"",INDEX('Team Declaration'!$C$19:$BI$33,1,MATCH(LEFT(A277,1),'Team Declaration'!$C$20:$BI$20,0)))</f>
        <v>Brighton &amp; Hove AC</v>
      </c>
      <c r="E277" s="247" t="str">
        <f>Results!E91</f>
        <v>5.32.0</v>
      </c>
      <c r="F277" s="244">
        <v>6</v>
      </c>
      <c r="H277" s="218">
        <f aca="true" t="shared" si="263" ref="H277:H282">IF($A277="","",IF(LEFT($A277,1)=H$10,$F277,""))</f>
      </c>
      <c r="I277" s="218">
        <f aca="true" t="shared" si="264" ref="I277:I282">IF($A277="","",IF(LEFT($A277,1)=I$10,$F277,""))</f>
        <v>6</v>
      </c>
      <c r="J277" s="218">
        <f aca="true" t="shared" si="265" ref="J277:J282">IF($A277="","",IF(LEFT($A277,1)=J$10,$F277,""))</f>
      </c>
      <c r="K277" s="218">
        <f aca="true" t="shared" si="266" ref="K277:K282">IF($A277="","",IF(LEFT($A277,1)=K$10,$F277,""))</f>
      </c>
      <c r="L277" s="218">
        <f aca="true" t="shared" si="267" ref="L277:L282">IF($A277="","",IF(LEFT($A277,1)=L$10,$F277,""))</f>
      </c>
      <c r="M277" s="218">
        <f aca="true" t="shared" si="268" ref="M277:M282">IF($A277="","",IF(LEFT($A277,1)=M$10,$F277,""))</f>
      </c>
      <c r="N277" s="218">
        <f aca="true" t="shared" si="269" ref="N277:N282">IF($A277="","",IF(LEFT($A277,1)=N$10,$F277,""))</f>
      </c>
    </row>
    <row r="278" spans="1:14" ht="12.75">
      <c r="A278" s="243" t="str">
        <f>Results!D92</f>
        <v>D</v>
      </c>
      <c r="B278" s="244">
        <v>2</v>
      </c>
      <c r="C278" s="232" t="str">
        <f>IF(A278=0,"",INDEX('Team Declaration'!$C$22:$BI$33,MATCH(A276,'Team Declaration'!$B$22:$B$33,0),MATCH(A278,'Team Declaration'!$C$20:$BI$20,0)))</f>
        <v>Alissa Ellis</v>
      </c>
      <c r="D278" s="232" t="str">
        <f>IF(A278=0,"",INDEX('Team Declaration'!$C$19:$BI$33,1,MATCH(LEFT(A278,1),'Team Declaration'!$C$20:$BI$20,0)))</f>
        <v>Eastbourne Rovers AC</v>
      </c>
      <c r="E278" s="247" t="str">
        <f>Results!E92</f>
        <v>5.36.8</v>
      </c>
      <c r="F278" s="244">
        <v>5</v>
      </c>
      <c r="H278" s="218">
        <f t="shared" si="263"/>
      </c>
      <c r="I278" s="218">
        <f t="shared" si="264"/>
      </c>
      <c r="J278" s="218">
        <f t="shared" si="265"/>
      </c>
      <c r="K278" s="218">
        <f t="shared" si="266"/>
        <v>5</v>
      </c>
      <c r="L278" s="218">
        <f t="shared" si="267"/>
      </c>
      <c r="M278" s="218">
        <f t="shared" si="268"/>
      </c>
      <c r="N278" s="218">
        <f t="shared" si="269"/>
      </c>
    </row>
    <row r="279" spans="1:14" ht="12.75">
      <c r="A279" s="243" t="str">
        <f>Results!D93</f>
        <v>KK</v>
      </c>
      <c r="B279" s="244">
        <v>3</v>
      </c>
      <c r="C279" s="232" t="str">
        <f>IF(A279=0,"",INDEX('Team Declaration'!$C$22:$BI$33,MATCH(A276,'Team Declaration'!$B$22:$B$33,0),MATCH(A279,'Team Declaration'!$C$20:$BI$20,0)))</f>
        <v>Abigail Redd</v>
      </c>
      <c r="D279" s="232" t="str">
        <f>IF(A279=0,"",INDEX('Team Declaration'!$C$19:$BI$33,1,MATCH(LEFT(A279,1),'Team Declaration'!$C$20:$BI$20,0)))</f>
        <v>Haywards Heath &amp; Lewes</v>
      </c>
      <c r="E279" s="247" t="str">
        <f>Results!E93</f>
        <v>6.29.8</v>
      </c>
      <c r="F279" s="244">
        <v>4</v>
      </c>
      <c r="H279" s="218">
        <f t="shared" si="263"/>
      </c>
      <c r="I279" s="218">
        <f t="shared" si="264"/>
      </c>
      <c r="J279" s="218">
        <f t="shared" si="265"/>
      </c>
      <c r="K279" s="218">
        <f t="shared" si="266"/>
      </c>
      <c r="L279" s="218">
        <f t="shared" si="267"/>
      </c>
      <c r="M279" s="218">
        <f t="shared" si="268"/>
        <v>4</v>
      </c>
      <c r="N279" s="218">
        <f t="shared" si="269"/>
      </c>
    </row>
    <row r="280" spans="1:14" ht="12.75">
      <c r="A280" s="243" t="str">
        <f>Results!D94</f>
        <v>LL</v>
      </c>
      <c r="B280" s="244">
        <v>4</v>
      </c>
      <c r="C280" s="232" t="str">
        <f>IF(A280=0,"",INDEX('Team Declaration'!$C$22:$BI$33,MATCH(A276,'Team Declaration'!$B$22:$B$33,0),MATCH(A280,'Team Declaration'!$C$20:$BI$20,0)))</f>
        <v>Anne  Miners</v>
      </c>
      <c r="D280" s="232" t="str">
        <f>IF(A280=0,"",INDEX('Team Declaration'!$C$19:$BI$33,1,MATCH(LEFT(A280,1),'Team Declaration'!$C$20:$BI$20,0)))</f>
        <v>Arena 80</v>
      </c>
      <c r="E280" s="247" t="str">
        <f>Results!E94</f>
        <v>7.03.2</v>
      </c>
      <c r="F280" s="244">
        <v>3</v>
      </c>
      <c r="H280" s="218">
        <f t="shared" si="263"/>
        <v>3</v>
      </c>
      <c r="I280" s="218">
        <f t="shared" si="264"/>
      </c>
      <c r="J280" s="218">
        <f t="shared" si="265"/>
      </c>
      <c r="K280" s="218">
        <f t="shared" si="266"/>
      </c>
      <c r="L280" s="218">
        <f t="shared" si="267"/>
      </c>
      <c r="M280" s="218">
        <f t="shared" si="268"/>
      </c>
      <c r="N280" s="218">
        <f t="shared" si="269"/>
      </c>
    </row>
    <row r="281" spans="1:14" ht="12.75">
      <c r="A281" s="243">
        <f>Results!D95</f>
        <v>0</v>
      </c>
      <c r="B281" s="244">
        <v>5</v>
      </c>
      <c r="C281" s="232">
        <f>IF(A281=0,"",INDEX('Team Declaration'!$C$22:$BI$33,MATCH(A276,'Team Declaration'!$B$22:$B$33,0),MATCH(A281,'Team Declaration'!$C$20:$BI$20,0)))</f>
      </c>
      <c r="D281" s="232">
        <f>IF(A281=0,"",INDEX('Team Declaration'!$C$19:$BI$33,1,MATCH(LEFT(A281,1),'Team Declaration'!$C$20:$BI$20,0)))</f>
      </c>
      <c r="E281" s="247">
        <f>Results!E95</f>
        <v>0</v>
      </c>
      <c r="F281" s="244">
        <v>2</v>
      </c>
      <c r="H281" s="218">
        <f t="shared" si="263"/>
      </c>
      <c r="I281" s="218">
        <f t="shared" si="264"/>
      </c>
      <c r="J281" s="218">
        <f t="shared" si="265"/>
      </c>
      <c r="K281" s="218">
        <f t="shared" si="266"/>
      </c>
      <c r="L281" s="218">
        <f t="shared" si="267"/>
      </c>
      <c r="M281" s="218">
        <f t="shared" si="268"/>
      </c>
      <c r="N281" s="218">
        <f t="shared" si="269"/>
      </c>
    </row>
    <row r="282" spans="1:14" ht="12.75">
      <c r="A282" s="243">
        <f>Results!D96</f>
        <v>0</v>
      </c>
      <c r="B282" s="244">
        <v>6</v>
      </c>
      <c r="C282" s="232">
        <f>IF(A282=0,"",INDEX('Team Declaration'!$C$22:$BI$33,MATCH(A276,'Team Declaration'!$B$22:$B$33,0),MATCH(A282,'Team Declaration'!$C$20:$BI$20,0)))</f>
      </c>
      <c r="D282" s="232">
        <f>IF(A282=0,"",INDEX('Team Declaration'!$C$19:$BI$33,1,MATCH(LEFT(A282,1),'Team Declaration'!$C$20:$BI$20,0)))</f>
      </c>
      <c r="E282" s="247">
        <f>Results!E96</f>
        <v>0</v>
      </c>
      <c r="F282" s="244">
        <v>1</v>
      </c>
      <c r="H282" s="218">
        <f t="shared" si="263"/>
      </c>
      <c r="I282" s="218">
        <f t="shared" si="264"/>
      </c>
      <c r="J282" s="218">
        <f t="shared" si="265"/>
      </c>
      <c r="K282" s="218">
        <f t="shared" si="266"/>
      </c>
      <c r="L282" s="218">
        <f t="shared" si="267"/>
      </c>
      <c r="M282" s="218">
        <f t="shared" si="268"/>
      </c>
      <c r="N282" s="218">
        <f t="shared" si="269"/>
      </c>
    </row>
    <row r="283" spans="1:16" ht="12.75">
      <c r="A283" s="212" t="str">
        <f>Results!G90</f>
        <v>1500 metres</v>
      </c>
      <c r="C283" s="229" t="str">
        <f>CONCATENATE("Womens ",P283)</f>
        <v>Womens 1500 metres B</v>
      </c>
      <c r="D283" s="234"/>
      <c r="E283" s="212">
        <f>Results!E213</f>
        <v>0</v>
      </c>
      <c r="P283" t="str">
        <f>CONCATENATE(A283," B")</f>
        <v>1500 metres B</v>
      </c>
    </row>
    <row r="284" spans="1:14" ht="12.75">
      <c r="A284" s="243" t="str">
        <f>Results!J91</f>
        <v>DD</v>
      </c>
      <c r="B284" s="244">
        <v>1</v>
      </c>
      <c r="C284" s="232" t="str">
        <f>IF(A284=0,"",INDEX('Team Declaration'!$C$22:$BI$33,MATCH(A283,'Team Declaration'!$B$22:$B$33,0),MATCH(A284,'Team Declaration'!$C$20:$BI$20,0)))</f>
        <v>Elaine Everitt</v>
      </c>
      <c r="D284" s="232" t="str">
        <f>IF(A284=0,"",INDEX('Team Declaration'!$C$19:$BI$33,1,MATCH(LEFT(A284,1),'Team Declaration'!$C$20:$BI$20,0)))</f>
        <v>Eastbourne Rovers AC</v>
      </c>
      <c r="E284" s="247" t="str">
        <f>Results!K91</f>
        <v>5.54.8</v>
      </c>
      <c r="F284" s="244">
        <v>6</v>
      </c>
      <c r="H284" s="218">
        <f aca="true" t="shared" si="270" ref="H284:H289">IF($A284="","",IF(LEFT($A284,1)=H$10,$F284,""))</f>
      </c>
      <c r="I284" s="218">
        <f aca="true" t="shared" si="271" ref="I284:I289">IF($A284="","",IF(LEFT($A284,1)=I$10,$F284,""))</f>
      </c>
      <c r="J284" s="218">
        <f aca="true" t="shared" si="272" ref="J284:J289">IF($A284="","",IF(LEFT($A284,1)=J$10,$F284,""))</f>
      </c>
      <c r="K284" s="218">
        <f aca="true" t="shared" si="273" ref="K284:K289">IF($A284="","",IF(LEFT($A284,1)=K$10,$F284,""))</f>
        <v>6</v>
      </c>
      <c r="L284" s="218">
        <f aca="true" t="shared" si="274" ref="L284:L289">IF($A284="","",IF(LEFT($A284,1)=L$10,$F284,""))</f>
      </c>
      <c r="M284" s="218">
        <f aca="true" t="shared" si="275" ref="M284:M289">IF($A284="","",IF(LEFT($A284,1)=M$10,$F284,""))</f>
      </c>
      <c r="N284" s="218">
        <f aca="true" t="shared" si="276" ref="N284:N289">IF($A284="","",IF(LEFT($A284,1)=N$10,$F284,""))</f>
      </c>
    </row>
    <row r="285" spans="1:14" ht="12.75">
      <c r="A285" s="243" t="str">
        <f>Results!J92</f>
        <v>K</v>
      </c>
      <c r="B285" s="244">
        <v>2</v>
      </c>
      <c r="C285" s="232" t="str">
        <f>IF(A285=0,"",INDEX('Team Declaration'!$C$22:$BI$33,MATCH(A283,'Team Declaration'!$B$22:$B$33,0),MATCH(A285,'Team Declaration'!$C$20:$BI$20,0)))</f>
        <v>Sally Norris</v>
      </c>
      <c r="D285" s="232" t="str">
        <f>IF(A285=0,"",INDEX('Team Declaration'!$C$19:$BI$33,1,MATCH(LEFT(A285,1),'Team Declaration'!$C$20:$BI$20,0)))</f>
        <v>Haywards Heath &amp; Lewes</v>
      </c>
      <c r="E285" s="247" t="str">
        <f>Results!K92</f>
        <v>6.33.8</v>
      </c>
      <c r="F285" s="244">
        <v>5</v>
      </c>
      <c r="H285" s="218">
        <f t="shared" si="270"/>
      </c>
      <c r="I285" s="218">
        <f t="shared" si="271"/>
      </c>
      <c r="J285" s="218">
        <f t="shared" si="272"/>
      </c>
      <c r="K285" s="218">
        <f t="shared" si="273"/>
      </c>
      <c r="L285" s="218">
        <f t="shared" si="274"/>
      </c>
      <c r="M285" s="218">
        <f t="shared" si="275"/>
        <v>5</v>
      </c>
      <c r="N285" s="218">
        <f t="shared" si="276"/>
      </c>
    </row>
    <row r="286" spans="1:14" ht="12.75">
      <c r="A286" s="243" t="str">
        <f>Results!J93</f>
        <v>CC</v>
      </c>
      <c r="B286" s="244">
        <v>3</v>
      </c>
      <c r="C286" s="232" t="str">
        <f>IF(A286=0,"",INDEX('Team Declaration'!$C$22:$BI$33,MATCH(A283,'Team Declaration'!$B$22:$B$33,0),MATCH(A286,'Team Declaration'!$C$20:$BI$20,0)))</f>
        <v>Manjula Moon</v>
      </c>
      <c r="D286" s="232" t="str">
        <f>IF(A286=0,"",INDEX('Team Declaration'!$C$19:$BI$33,1,MATCH(LEFT(A286,1),'Team Declaration'!$C$20:$BI$20,0)))</f>
        <v>Brighton &amp; Hove AC</v>
      </c>
      <c r="E286" s="247" t="str">
        <f>Results!K93</f>
        <v>6.45.4</v>
      </c>
      <c r="F286" s="244">
        <v>4</v>
      </c>
      <c r="H286" s="218">
        <f t="shared" si="270"/>
      </c>
      <c r="I286" s="218">
        <f t="shared" si="271"/>
        <v>4</v>
      </c>
      <c r="J286" s="218">
        <f t="shared" si="272"/>
      </c>
      <c r="K286" s="218">
        <f t="shared" si="273"/>
      </c>
      <c r="L286" s="218">
        <f t="shared" si="274"/>
      </c>
      <c r="M286" s="218">
        <f t="shared" si="275"/>
      </c>
      <c r="N286" s="218">
        <f t="shared" si="276"/>
      </c>
    </row>
    <row r="287" spans="1:14" ht="12.75">
      <c r="A287" s="243" t="str">
        <f>Results!J94</f>
        <v>L</v>
      </c>
      <c r="B287" s="244">
        <v>4</v>
      </c>
      <c r="C287" s="232" t="str">
        <f>IF(A287=0,"",INDEX('Team Declaration'!$C$22:$BI$33,MATCH(A283,'Team Declaration'!$B$22:$B$33,0),MATCH(A287,'Team Declaration'!$C$20:$BI$20,0)))</f>
        <v>Jo Renshaw</v>
      </c>
      <c r="D287" s="232" t="str">
        <f>IF(A287=0,"",INDEX('Team Declaration'!$C$19:$BI$33,1,MATCH(LEFT(A287,1),'Team Declaration'!$C$20:$BI$20,0)))</f>
        <v>Arena 80</v>
      </c>
      <c r="E287" s="247" t="str">
        <f>Results!K94</f>
        <v>7.51.3</v>
      </c>
      <c r="F287" s="244">
        <v>3</v>
      </c>
      <c r="H287" s="218">
        <f t="shared" si="270"/>
        <v>3</v>
      </c>
      <c r="I287" s="218">
        <f t="shared" si="271"/>
      </c>
      <c r="J287" s="218">
        <f t="shared" si="272"/>
      </c>
      <c r="K287" s="218">
        <f t="shared" si="273"/>
      </c>
      <c r="L287" s="218">
        <f t="shared" si="274"/>
      </c>
      <c r="M287" s="218">
        <f t="shared" si="275"/>
      </c>
      <c r="N287" s="218">
        <f t="shared" si="276"/>
      </c>
    </row>
    <row r="288" spans="1:14" ht="12.75">
      <c r="A288" s="243">
        <f>Results!J95</f>
        <v>0</v>
      </c>
      <c r="B288" s="244">
        <v>5</v>
      </c>
      <c r="C288" s="232">
        <f>IF(A288=0,"",INDEX('Team Declaration'!$C$22:$BI$33,MATCH(A283,'Team Declaration'!$B$22:$B$33,0),MATCH(A288,'Team Declaration'!$C$20:$BI$20,0)))</f>
      </c>
      <c r="D288" s="232">
        <f>IF(A288=0,"",INDEX('Team Declaration'!$C$19:$BI$33,1,MATCH(LEFT(A288,1),'Team Declaration'!$C$20:$BI$20,0)))</f>
      </c>
      <c r="E288" s="247">
        <f>Results!K95</f>
        <v>0</v>
      </c>
      <c r="F288" s="244">
        <v>2</v>
      </c>
      <c r="H288" s="218">
        <f t="shared" si="270"/>
      </c>
      <c r="I288" s="218">
        <f t="shared" si="271"/>
      </c>
      <c r="J288" s="218">
        <f t="shared" si="272"/>
      </c>
      <c r="K288" s="218">
        <f t="shared" si="273"/>
      </c>
      <c r="L288" s="218">
        <f t="shared" si="274"/>
      </c>
      <c r="M288" s="218">
        <f t="shared" si="275"/>
      </c>
      <c r="N288" s="218">
        <f t="shared" si="276"/>
      </c>
    </row>
    <row r="289" spans="1:14" ht="12.75">
      <c r="A289" s="243">
        <f>Results!J96</f>
        <v>0</v>
      </c>
      <c r="B289" s="244">
        <v>6</v>
      </c>
      <c r="C289" s="232">
        <f>IF(A289=0,"",INDEX('Team Declaration'!$C$22:$BI$33,MATCH(A283,'Team Declaration'!$B$22:$B$33,0),MATCH(A289,'Team Declaration'!$C$20:$BI$20,0)))</f>
      </c>
      <c r="D289" s="232">
        <f>IF(A289=0,"",INDEX('Team Declaration'!$C$19:$BI$33,1,MATCH(LEFT(A289,1),'Team Declaration'!$C$20:$BI$20,0)))</f>
      </c>
      <c r="E289" s="247">
        <f>Results!K96</f>
        <v>0</v>
      </c>
      <c r="F289" s="244">
        <v>1</v>
      </c>
      <c r="H289" s="218">
        <f t="shared" si="270"/>
      </c>
      <c r="I289" s="218">
        <f t="shared" si="271"/>
      </c>
      <c r="J289" s="218">
        <f t="shared" si="272"/>
      </c>
      <c r="K289" s="218">
        <f t="shared" si="273"/>
      </c>
      <c r="L289" s="218">
        <f t="shared" si="274"/>
      </c>
      <c r="M289" s="218">
        <f t="shared" si="275"/>
      </c>
      <c r="N289" s="218">
        <f t="shared" si="276"/>
      </c>
    </row>
    <row r="290" spans="1:16" ht="12.75">
      <c r="A290" s="212" t="str">
        <f>Results!M90</f>
        <v>1500 metres</v>
      </c>
      <c r="C290" s="229" t="str">
        <f>CONCATENATE("Womens ",P290)</f>
        <v>Womens 1500 metres 50+</v>
      </c>
      <c r="D290" s="234"/>
      <c r="E290" s="212">
        <f>Results!E224</f>
        <v>0</v>
      </c>
      <c r="P290" t="str">
        <f>CONCATENATE(A290," 50+")</f>
        <v>1500 metres 50+</v>
      </c>
    </row>
    <row r="291" spans="1:14" ht="12.75">
      <c r="A291" s="243">
        <f>Results!P91</f>
        <v>20</v>
      </c>
      <c r="B291" s="244">
        <v>1</v>
      </c>
      <c r="C291" s="232" t="str">
        <f>IF(A291=0,"",INDEX('Team Declaration'!$C$22:$BI$33,MATCH(A290,'Team Declaration'!$B$22:$B$33,0),MATCH(A291,'Team Declaration'!$C$20:$BI$20,0)))</f>
        <v>Caroline Wood</v>
      </c>
      <c r="D291" s="232" t="str">
        <f>IF(A291=0,"",INDEX('Team Declaration'!$C$19:$BI$33,1,MATCH(A291,'Team Declaration'!$C$20:$BI$20,0)-4))</f>
        <v>Arena 80</v>
      </c>
      <c r="E291" s="247" t="str">
        <f>Results!Q91</f>
        <v>5.58.4</v>
      </c>
      <c r="F291" s="244">
        <v>6</v>
      </c>
      <c r="H291" s="218">
        <f aca="true" t="shared" si="277" ref="H291:H296">IF($A291="","",IF($A291=H$13,$F291,""))</f>
        <v>6</v>
      </c>
      <c r="I291" s="218">
        <f aca="true" t="shared" si="278" ref="I291:I296">IF($A291="","",IF($A291=I$13,$F291,""))</f>
      </c>
      <c r="J291" s="218">
        <f aca="true" t="shared" si="279" ref="J291:J296">IF($A291="","",IF($A291=J$13,$F291,""))</f>
      </c>
      <c r="K291" s="218">
        <f aca="true" t="shared" si="280" ref="K291:K296">IF($A291="","",IF($A291=K$13,$F291,""))</f>
      </c>
      <c r="L291" s="218">
        <f aca="true" t="shared" si="281" ref="L291:L296">IF($A291="","",IF($A291=L$13,$F291,""))</f>
      </c>
      <c r="M291" s="218">
        <f aca="true" t="shared" si="282" ref="M291:M296">IF($A291="","",IF($A291=M$13,$F291,""))</f>
      </c>
      <c r="N291" s="218">
        <f aca="true" t="shared" si="283" ref="N291:N296">IF($A291="","",IF($A291=N$13,$F291,""))</f>
      </c>
    </row>
    <row r="292" spans="1:14" ht="12.75">
      <c r="A292" s="243">
        <f>Results!P92</f>
        <v>27</v>
      </c>
      <c r="B292" s="244">
        <v>2</v>
      </c>
      <c r="C292" s="232" t="str">
        <f>IF(A292=0,"",INDEX('Team Declaration'!$C$22:$BI$33,MATCH(A290,'Team Declaration'!$B$22:$B$33,0),MATCH(A292,'Team Declaration'!$C$20:$BI$20,0)))</f>
        <v>Karin Divall</v>
      </c>
      <c r="D292" s="232" t="str">
        <f>IF(A292=0,"",INDEX('Team Declaration'!$C$19:$BI$33,1,MATCH(A292,'Team Declaration'!$C$20:$BI$20,0)-4))</f>
        <v>Haywards Heath &amp; Lewes</v>
      </c>
      <c r="E292" s="247" t="str">
        <f>Results!Q92</f>
        <v>6.10.2</v>
      </c>
      <c r="F292" s="244">
        <v>5</v>
      </c>
      <c r="H292" s="218">
        <f t="shared" si="277"/>
      </c>
      <c r="I292" s="218">
        <f t="shared" si="278"/>
      </c>
      <c r="J292" s="218">
        <f t="shared" si="279"/>
      </c>
      <c r="K292" s="218">
        <f t="shared" si="280"/>
      </c>
      <c r="L292" s="218">
        <f t="shared" si="281"/>
      </c>
      <c r="M292" s="218">
        <f t="shared" si="282"/>
        <v>5</v>
      </c>
      <c r="N292" s="218">
        <f t="shared" si="283"/>
      </c>
    </row>
    <row r="293" spans="1:14" ht="12.75">
      <c r="A293" s="243">
        <f>Results!P93</f>
        <v>21</v>
      </c>
      <c r="B293" s="244">
        <v>3</v>
      </c>
      <c r="C293" s="232" t="str">
        <f>IF(A293=0,"",INDEX('Team Declaration'!$C$22:$BI$33,MATCH(A290,'Team Declaration'!$B$22:$B$33,0),MATCH(A293,'Team Declaration'!$C$20:$BI$20,0)))</f>
        <v>Judith Carder</v>
      </c>
      <c r="D293" s="232" t="str">
        <f>IF(A293=0,"",INDEX('Team Declaration'!$C$19:$BI$33,1,MATCH(A293,'Team Declaration'!$C$20:$BI$20,0)-4))</f>
        <v>Brighton &amp; Hove AC</v>
      </c>
      <c r="E293" s="247" t="str">
        <f>Results!Q93</f>
        <v>6.54.0</v>
      </c>
      <c r="F293" s="244">
        <v>4</v>
      </c>
      <c r="H293" s="218">
        <f t="shared" si="277"/>
      </c>
      <c r="I293" s="218">
        <f t="shared" si="278"/>
        <v>4</v>
      </c>
      <c r="J293" s="218">
        <f t="shared" si="279"/>
      </c>
      <c r="K293" s="218">
        <f t="shared" si="280"/>
      </c>
      <c r="L293" s="218">
        <f t="shared" si="281"/>
      </c>
      <c r="M293" s="218">
        <f t="shared" si="282"/>
      </c>
      <c r="N293" s="218">
        <f t="shared" si="283"/>
      </c>
    </row>
    <row r="294" spans="1:14" ht="12.75">
      <c r="A294" s="243">
        <f>Results!P94</f>
        <v>24</v>
      </c>
      <c r="B294" s="244">
        <v>4</v>
      </c>
      <c r="C294" s="232" t="str">
        <f>IF(A294=0,"",INDEX('Team Declaration'!$C$22:$BI$33,MATCH(A290,'Team Declaration'!$B$22:$B$33,0),MATCH(A294,'Team Declaration'!$C$20:$BI$20,0)))</f>
        <v>Julie Chicken</v>
      </c>
      <c r="D294" s="232" t="str">
        <f>IF(A294=0,"",INDEX('Team Declaration'!$C$19:$BI$33,1,MATCH(A294,'Team Declaration'!$C$20:$BI$20,0)-4))</f>
        <v>Eastbourne Rovers AC</v>
      </c>
      <c r="E294" s="247" t="str">
        <f>Results!Q94</f>
        <v>7.31.6</v>
      </c>
      <c r="F294" s="244">
        <v>3</v>
      </c>
      <c r="H294" s="218">
        <f t="shared" si="277"/>
      </c>
      <c r="I294" s="218">
        <f t="shared" si="278"/>
      </c>
      <c r="J294" s="218">
        <f t="shared" si="279"/>
      </c>
      <c r="K294" s="218">
        <f t="shared" si="280"/>
        <v>3</v>
      </c>
      <c r="L294" s="218">
        <f t="shared" si="281"/>
      </c>
      <c r="M294" s="218">
        <f t="shared" si="282"/>
      </c>
      <c r="N294" s="218">
        <f t="shared" si="283"/>
      </c>
    </row>
    <row r="295" spans="1:14" ht="12.75">
      <c r="A295" s="243">
        <f>Results!P95</f>
        <v>0</v>
      </c>
      <c r="B295" s="244">
        <v>5</v>
      </c>
      <c r="C295" s="232">
        <f>IF(A295=0,"",INDEX('Team Declaration'!$C$22:$BI$33,MATCH(A290,'Team Declaration'!$B$22:$B$33,0),MATCH(A295,'Team Declaration'!$C$20:$BI$20,0)))</f>
      </c>
      <c r="D295" s="232">
        <f>IF(A295=0,"",INDEX('Team Declaration'!$C$19:$BI$33,1,MATCH(A295,'Team Declaration'!$C$20:$BI$20,0)-4))</f>
      </c>
      <c r="E295" s="247">
        <f>Results!Q95</f>
        <v>0</v>
      </c>
      <c r="F295" s="244">
        <v>2</v>
      </c>
      <c r="H295" s="218">
        <f t="shared" si="277"/>
      </c>
      <c r="I295" s="218">
        <f t="shared" si="278"/>
      </c>
      <c r="J295" s="218">
        <f t="shared" si="279"/>
      </c>
      <c r="K295" s="218">
        <f t="shared" si="280"/>
      </c>
      <c r="L295" s="218">
        <f t="shared" si="281"/>
      </c>
      <c r="M295" s="218">
        <f t="shared" si="282"/>
      </c>
      <c r="N295" s="218">
        <f t="shared" si="283"/>
      </c>
    </row>
    <row r="296" spans="1:14" ht="12.75">
      <c r="A296" s="243">
        <f>Results!P96</f>
        <v>0</v>
      </c>
      <c r="B296" s="244">
        <v>6</v>
      </c>
      <c r="C296" s="232">
        <f>IF(A296=0,"",INDEX('Team Declaration'!$C$22:$BI$33,MATCH(A290,'Team Declaration'!$B$22:$B$33,0),MATCH(A296,'Team Declaration'!$C$20:$BI$20,0)))</f>
      </c>
      <c r="D296" s="232">
        <f>IF(A296=0,"",INDEX('Team Declaration'!$C$19:$BI$33,1,MATCH(A296,'Team Declaration'!$C$20:$BI$20,0)-4))</f>
      </c>
      <c r="E296" s="247">
        <f>Results!Q96</f>
        <v>0</v>
      </c>
      <c r="F296" s="244">
        <v>1</v>
      </c>
      <c r="H296" s="218">
        <f t="shared" si="277"/>
      </c>
      <c r="I296" s="218">
        <f t="shared" si="278"/>
      </c>
      <c r="J296" s="218">
        <f t="shared" si="279"/>
      </c>
      <c r="K296" s="218">
        <f t="shared" si="280"/>
      </c>
      <c r="L296" s="218">
        <f t="shared" si="281"/>
      </c>
      <c r="M296" s="218">
        <f t="shared" si="282"/>
      </c>
      <c r="N296" s="218">
        <f t="shared" si="283"/>
      </c>
    </row>
    <row r="297" spans="1:16" ht="12.75">
      <c r="A297" s="212" t="str">
        <f>Results!A83</f>
        <v>1000m walk</v>
      </c>
      <c r="C297" s="229" t="str">
        <f>CONCATENATE("Womens ",P297)</f>
        <v>Womens 1000m walk A</v>
      </c>
      <c r="D297" s="234"/>
      <c r="E297" s="212">
        <f>Results!E235</f>
        <v>0</v>
      </c>
      <c r="P297" t="str">
        <f>CONCATENATE(A297," A")</f>
        <v>1000m walk A</v>
      </c>
    </row>
    <row r="298" spans="1:14" ht="12.75">
      <c r="A298" s="243" t="str">
        <f>Results!D84</f>
        <v>DD</v>
      </c>
      <c r="B298" s="244">
        <v>1</v>
      </c>
      <c r="C298" s="232" t="str">
        <f>IF(A298=0,"",INDEX('Team Declaration'!$C$22:$BI$33,MATCH(A297,'Team Declaration'!$B$22:$B$33,0),MATCH(A298,'Team Declaration'!$C$20:$BI$20,0)))</f>
        <v>Alissa Ellis</v>
      </c>
      <c r="D298" s="232" t="str">
        <f>IF(A298=0,"",INDEX('Team Declaration'!$C$19:$BI$33,1,MATCH(LEFT(A298,1),'Team Declaration'!$C$20:$BI$20,0)))</f>
        <v>Eastbourne Rovers AC</v>
      </c>
      <c r="E298" s="247" t="str">
        <f>Results!E84</f>
        <v>5.40.9</v>
      </c>
      <c r="F298" s="244">
        <v>6</v>
      </c>
      <c r="H298" s="218">
        <f aca="true" t="shared" si="284" ref="H298:H303">IF($A298="","",IF(LEFT($A298,1)=H$10,$F298,""))</f>
      </c>
      <c r="I298" s="218">
        <f aca="true" t="shared" si="285" ref="I298:I303">IF($A298="","",IF(LEFT($A298,1)=I$10,$F298,""))</f>
      </c>
      <c r="J298" s="218">
        <f aca="true" t="shared" si="286" ref="J298:J303">IF($A298="","",IF(LEFT($A298,1)=J$10,$F298,""))</f>
      </c>
      <c r="K298" s="218">
        <f aca="true" t="shared" si="287" ref="K298:K303">IF($A298="","",IF(LEFT($A298,1)=K$10,$F298,""))</f>
        <v>6</v>
      </c>
      <c r="L298" s="218">
        <f aca="true" t="shared" si="288" ref="L298:L303">IF($A298="","",IF(LEFT($A298,1)=L$10,$F298,""))</f>
      </c>
      <c r="M298" s="218">
        <f aca="true" t="shared" si="289" ref="M298:M303">IF($A298="","",IF(LEFT($A298,1)=M$10,$F298,""))</f>
      </c>
      <c r="N298" s="218">
        <f aca="true" t="shared" si="290" ref="N298:N303">IF($A298="","",IF(LEFT($A298,1)=N$10,$F298,""))</f>
      </c>
    </row>
    <row r="299" spans="1:14" ht="12.75">
      <c r="A299" s="243" t="str">
        <f>Results!D85</f>
        <v>K</v>
      </c>
      <c r="B299" s="244">
        <v>2</v>
      </c>
      <c r="C299" s="232" t="str">
        <f>IF(A299=0,"",INDEX('Team Declaration'!$C$22:$BI$33,MATCH(A297,'Team Declaration'!$B$22:$B$33,0),MATCH(A299,'Team Declaration'!$C$20:$BI$20,0)))</f>
        <v>Abigail Redd</v>
      </c>
      <c r="D299" s="232" t="str">
        <f>IF(A299=0,"",INDEX('Team Declaration'!$C$19:$BI$33,1,MATCH(LEFT(A299,1),'Team Declaration'!$C$20:$BI$20,0)))</f>
        <v>Haywards Heath &amp; Lewes</v>
      </c>
      <c r="E299" s="247" t="str">
        <f>Results!E85</f>
        <v>5.49.3</v>
      </c>
      <c r="F299" s="244">
        <v>5</v>
      </c>
      <c r="H299" s="218">
        <f t="shared" si="284"/>
      </c>
      <c r="I299" s="218">
        <f t="shared" si="285"/>
      </c>
      <c r="J299" s="218">
        <f t="shared" si="286"/>
      </c>
      <c r="K299" s="218">
        <f t="shared" si="287"/>
      </c>
      <c r="L299" s="218">
        <f t="shared" si="288"/>
      </c>
      <c r="M299" s="218">
        <f t="shared" si="289"/>
        <v>5</v>
      </c>
      <c r="N299" s="218">
        <f t="shared" si="290"/>
      </c>
    </row>
    <row r="300" spans="1:14" ht="12.75">
      <c r="A300" s="243" t="str">
        <f>Results!D86</f>
        <v>C</v>
      </c>
      <c r="B300" s="244">
        <v>3</v>
      </c>
      <c r="C300" s="232" t="str">
        <f>IF(A300=0,"",INDEX('Team Declaration'!$C$22:$BI$33,MATCH(A297,'Team Declaration'!$B$22:$B$33,0),MATCH(A300,'Team Declaration'!$C$20:$BI$20,0)))</f>
        <v>Paula Blackledge</v>
      </c>
      <c r="D300" s="232" t="str">
        <f>IF(A300=0,"",INDEX('Team Declaration'!$C$19:$BI$33,1,MATCH(LEFT(A300,1),'Team Declaration'!$C$20:$BI$20,0)))</f>
        <v>Brighton &amp; Hove AC</v>
      </c>
      <c r="E300" s="247" t="str">
        <f>Results!E86</f>
        <v>6.12.3</v>
      </c>
      <c r="F300" s="244">
        <v>4</v>
      </c>
      <c r="H300" s="218">
        <f t="shared" si="284"/>
      </c>
      <c r="I300" s="218">
        <f t="shared" si="285"/>
        <v>4</v>
      </c>
      <c r="J300" s="218">
        <f t="shared" si="286"/>
      </c>
      <c r="K300" s="218">
        <f t="shared" si="287"/>
      </c>
      <c r="L300" s="218">
        <f t="shared" si="288"/>
      </c>
      <c r="M300" s="218">
        <f t="shared" si="289"/>
      </c>
      <c r="N300" s="218">
        <f t="shared" si="290"/>
      </c>
    </row>
    <row r="301" spans="1:14" ht="12.75">
      <c r="A301" s="243">
        <f>Results!D87</f>
        <v>0</v>
      </c>
      <c r="B301" s="244">
        <v>4</v>
      </c>
      <c r="C301" s="232">
        <f>IF(A301=0,"",INDEX('Team Declaration'!$C$22:$BI$33,MATCH(A297,'Team Declaration'!$B$22:$B$33,0),MATCH(A301,'Team Declaration'!$C$20:$BI$20,0)))</f>
      </c>
      <c r="D301" s="232">
        <f>IF(A301=0,"",INDEX('Team Declaration'!$C$19:$BI$33,1,MATCH(LEFT(A301,1),'Team Declaration'!$C$20:$BI$20,0)))</f>
      </c>
      <c r="E301" s="247">
        <f>Results!E87</f>
        <v>0</v>
      </c>
      <c r="F301" s="244">
        <v>3</v>
      </c>
      <c r="H301" s="218">
        <f t="shared" si="284"/>
      </c>
      <c r="I301" s="218">
        <f t="shared" si="285"/>
      </c>
      <c r="J301" s="218">
        <f t="shared" si="286"/>
      </c>
      <c r="K301" s="218">
        <f t="shared" si="287"/>
      </c>
      <c r="L301" s="218">
        <f t="shared" si="288"/>
      </c>
      <c r="M301" s="218">
        <f t="shared" si="289"/>
      </c>
      <c r="N301" s="218">
        <f t="shared" si="290"/>
      </c>
    </row>
    <row r="302" spans="1:14" ht="12.75">
      <c r="A302" s="243">
        <f>Results!D88</f>
        <v>0</v>
      </c>
      <c r="B302" s="244">
        <v>5</v>
      </c>
      <c r="C302" s="232">
        <f>IF(A302=0,"",INDEX('Team Declaration'!$C$22:$BI$33,MATCH(A297,'Team Declaration'!$B$22:$B$33,0),MATCH(A302,'Team Declaration'!$C$20:$BI$20,0)))</f>
      </c>
      <c r="D302" s="232">
        <f>IF(A302=0,"",INDEX('Team Declaration'!$C$19:$BI$33,1,MATCH(LEFT(A302,1),'Team Declaration'!$C$20:$BI$20,0)))</f>
      </c>
      <c r="E302" s="247">
        <f>Results!E88</f>
        <v>0</v>
      </c>
      <c r="F302" s="244">
        <v>2</v>
      </c>
      <c r="H302" s="218">
        <f t="shared" si="284"/>
      </c>
      <c r="I302" s="218">
        <f t="shared" si="285"/>
      </c>
      <c r="J302" s="218">
        <f t="shared" si="286"/>
      </c>
      <c r="K302" s="218">
        <f t="shared" si="287"/>
      </c>
      <c r="L302" s="218">
        <f t="shared" si="288"/>
      </c>
      <c r="M302" s="218">
        <f t="shared" si="289"/>
      </c>
      <c r="N302" s="218">
        <f t="shared" si="290"/>
      </c>
    </row>
    <row r="303" spans="1:14" ht="12.75">
      <c r="A303" s="243">
        <f>Results!D89</f>
        <v>0</v>
      </c>
      <c r="B303" s="244">
        <v>6</v>
      </c>
      <c r="C303" s="232">
        <f>IF(A303=0,"",INDEX('Team Declaration'!$C$22:$BI$33,MATCH(A297,'Team Declaration'!$B$22:$B$33,0),MATCH(A303,'Team Declaration'!$C$20:$BI$20,0)))</f>
      </c>
      <c r="D303" s="232">
        <f>IF(A303=0,"",INDEX('Team Declaration'!$C$19:$BI$33,1,MATCH(LEFT(A303,1),'Team Declaration'!$C$20:$BI$20,0)))</f>
      </c>
      <c r="E303" s="247">
        <f>Results!E89</f>
        <v>0</v>
      </c>
      <c r="F303" s="244">
        <v>1</v>
      </c>
      <c r="H303" s="218">
        <f t="shared" si="284"/>
      </c>
      <c r="I303" s="218">
        <f t="shared" si="285"/>
      </c>
      <c r="J303" s="218">
        <f t="shared" si="286"/>
      </c>
      <c r="K303" s="218">
        <f t="shared" si="287"/>
      </c>
      <c r="L303" s="218">
        <f t="shared" si="288"/>
      </c>
      <c r="M303" s="218">
        <f t="shared" si="289"/>
      </c>
      <c r="N303" s="218">
        <f t="shared" si="290"/>
      </c>
    </row>
    <row r="304" spans="1:16" ht="12.75">
      <c r="A304" s="212" t="str">
        <f>Results!G83</f>
        <v>1000m walk</v>
      </c>
      <c r="C304" s="229" t="str">
        <f>CONCATENATE("Womens ",P304)</f>
        <v>Womens 1000m walk B</v>
      </c>
      <c r="D304" s="234"/>
      <c r="E304" s="212">
        <f>Results!E246</f>
        <v>0</v>
      </c>
      <c r="P304" t="str">
        <f>CONCATENATE(A304," B")</f>
        <v>1000m walk B</v>
      </c>
    </row>
    <row r="305" spans="1:14" ht="12.75">
      <c r="A305" s="243" t="str">
        <f>Results!J84</f>
        <v>CC</v>
      </c>
      <c r="B305" s="244">
        <v>1</v>
      </c>
      <c r="C305" s="232" t="str">
        <f>IF(A305=0,"",INDEX('Team Declaration'!$C$22:$BI$33,MATCH(A304,'Team Declaration'!$B$22:$B$33,0),MATCH(A305,'Team Declaration'!$C$20:$BI$20,0)))</f>
        <v>Judith Carder</v>
      </c>
      <c r="D305" s="232" t="str">
        <f>IF(A305=0,"",INDEX('Team Declaration'!$C$19:$BI$33,1,MATCH(LEFT(A305,1),'Team Declaration'!$C$20:$BI$20,0)))</f>
        <v>Brighton &amp; Hove AC</v>
      </c>
      <c r="E305" s="247" t="str">
        <f>Results!K84</f>
        <v>6.28.2</v>
      </c>
      <c r="F305" s="244">
        <v>6</v>
      </c>
      <c r="H305" s="218">
        <f aca="true" t="shared" si="291" ref="H305:H310">IF($A305="","",IF(LEFT($A305,1)=H$10,$F305,""))</f>
      </c>
      <c r="I305" s="218">
        <f aca="true" t="shared" si="292" ref="I305:I310">IF($A305="","",IF(LEFT($A305,1)=I$10,$F305,""))</f>
        <v>6</v>
      </c>
      <c r="J305" s="218">
        <f aca="true" t="shared" si="293" ref="J305:J310">IF($A305="","",IF(LEFT($A305,1)=J$10,$F305,""))</f>
      </c>
      <c r="K305" s="218">
        <f aca="true" t="shared" si="294" ref="K305:K310">IF($A305="","",IF(LEFT($A305,1)=K$10,$F305,""))</f>
      </c>
      <c r="L305" s="218">
        <f aca="true" t="shared" si="295" ref="L305:L310">IF($A305="","",IF(LEFT($A305,1)=L$10,$F305,""))</f>
      </c>
      <c r="M305" s="218">
        <f aca="true" t="shared" si="296" ref="M305:M310">IF($A305="","",IF(LEFT($A305,1)=M$10,$F305,""))</f>
      </c>
      <c r="N305" s="218">
        <f aca="true" t="shared" si="297" ref="N305:N310">IF($A305="","",IF(LEFT($A305,1)=N$10,$F305,""))</f>
      </c>
    </row>
    <row r="306" spans="1:14" ht="12.75">
      <c r="A306" s="243">
        <f>Results!J85</f>
        <v>0</v>
      </c>
      <c r="B306" s="244">
        <v>2</v>
      </c>
      <c r="C306" s="232">
        <f>IF(A306=0,"",INDEX('Team Declaration'!$C$22:$BI$33,MATCH(A304,'Team Declaration'!$B$22:$B$33,0),MATCH(A306,'Team Declaration'!$C$20:$BI$20,0)))</f>
      </c>
      <c r="D306" s="232">
        <f>IF(A306=0,"",INDEX('Team Declaration'!$C$19:$BI$33,1,MATCH(LEFT(A306,1),'Team Declaration'!$C$20:$BI$20,0)))</f>
      </c>
      <c r="E306" s="247">
        <f>Results!K85</f>
        <v>0</v>
      </c>
      <c r="F306" s="244">
        <v>5</v>
      </c>
      <c r="H306" s="218">
        <f t="shared" si="291"/>
      </c>
      <c r="I306" s="218">
        <f t="shared" si="292"/>
      </c>
      <c r="J306" s="218">
        <f t="shared" si="293"/>
      </c>
      <c r="K306" s="218">
        <f t="shared" si="294"/>
      </c>
      <c r="L306" s="218">
        <f t="shared" si="295"/>
      </c>
      <c r="M306" s="218">
        <f t="shared" si="296"/>
      </c>
      <c r="N306" s="218">
        <f t="shared" si="297"/>
      </c>
    </row>
    <row r="307" spans="1:14" ht="12.75">
      <c r="A307" s="243">
        <f>Results!J86</f>
        <v>0</v>
      </c>
      <c r="B307" s="244">
        <v>3</v>
      </c>
      <c r="C307" s="232">
        <f>IF(A307=0,"",INDEX('Team Declaration'!$C$22:$BI$33,MATCH(A304,'Team Declaration'!$B$22:$B$33,0),MATCH(A307,'Team Declaration'!$C$20:$BI$20,0)))</f>
      </c>
      <c r="D307" s="232">
        <f>IF(A307=0,"",INDEX('Team Declaration'!$C$19:$BI$33,1,MATCH(LEFT(A307,1),'Team Declaration'!$C$20:$BI$20,0)))</f>
      </c>
      <c r="E307" s="247">
        <f>Results!K86</f>
        <v>0</v>
      </c>
      <c r="F307" s="244">
        <v>4</v>
      </c>
      <c r="H307" s="218">
        <f t="shared" si="291"/>
      </c>
      <c r="I307" s="218">
        <f t="shared" si="292"/>
      </c>
      <c r="J307" s="218">
        <f t="shared" si="293"/>
      </c>
      <c r="K307" s="218">
        <f t="shared" si="294"/>
      </c>
      <c r="L307" s="218">
        <f t="shared" si="295"/>
      </c>
      <c r="M307" s="218">
        <f t="shared" si="296"/>
      </c>
      <c r="N307" s="218">
        <f t="shared" si="297"/>
      </c>
    </row>
    <row r="308" spans="1:14" ht="12.75">
      <c r="A308" s="243">
        <f>Results!J87</f>
        <v>0</v>
      </c>
      <c r="B308" s="244">
        <v>4</v>
      </c>
      <c r="C308" s="232">
        <f>IF(A308=0,"",INDEX('Team Declaration'!$C$22:$BI$33,MATCH(A304,'Team Declaration'!$B$22:$B$33,0),MATCH(A308,'Team Declaration'!$C$20:$BI$20,0)))</f>
      </c>
      <c r="D308" s="232">
        <f>IF(A308=0,"",INDEX('Team Declaration'!$C$19:$BI$33,1,MATCH(LEFT(A308,1),'Team Declaration'!$C$20:$BI$20,0)))</f>
      </c>
      <c r="E308" s="247">
        <f>Results!K87</f>
        <v>0</v>
      </c>
      <c r="F308" s="244">
        <v>3</v>
      </c>
      <c r="H308" s="218">
        <f t="shared" si="291"/>
      </c>
      <c r="I308" s="218">
        <f t="shared" si="292"/>
      </c>
      <c r="J308" s="218">
        <f t="shared" si="293"/>
      </c>
      <c r="K308" s="218">
        <f t="shared" si="294"/>
      </c>
      <c r="L308" s="218">
        <f t="shared" si="295"/>
      </c>
      <c r="M308" s="218">
        <f t="shared" si="296"/>
      </c>
      <c r="N308" s="218">
        <f t="shared" si="297"/>
      </c>
    </row>
    <row r="309" spans="1:14" ht="12.75">
      <c r="A309" s="243">
        <f>Results!J88</f>
        <v>0</v>
      </c>
      <c r="B309" s="244">
        <v>5</v>
      </c>
      <c r="C309" s="232">
        <f>IF(A309=0,"",INDEX('Team Declaration'!$C$22:$BI$33,MATCH(A304,'Team Declaration'!$B$22:$B$33,0),MATCH(A309,'Team Declaration'!$C$20:$BI$20,0)))</f>
      </c>
      <c r="D309" s="232">
        <f>IF(A309=0,"",INDEX('Team Declaration'!$C$19:$BI$33,1,MATCH(LEFT(A309,1),'Team Declaration'!$C$20:$BI$20,0)))</f>
      </c>
      <c r="E309" s="247">
        <f>Results!K88</f>
        <v>0</v>
      </c>
      <c r="F309" s="244">
        <v>2</v>
      </c>
      <c r="H309" s="218">
        <f t="shared" si="291"/>
      </c>
      <c r="I309" s="218">
        <f t="shared" si="292"/>
      </c>
      <c r="J309" s="218">
        <f t="shared" si="293"/>
      </c>
      <c r="K309" s="218">
        <f t="shared" si="294"/>
      </c>
      <c r="L309" s="218">
        <f t="shared" si="295"/>
      </c>
      <c r="M309" s="218">
        <f t="shared" si="296"/>
      </c>
      <c r="N309" s="218">
        <f t="shared" si="297"/>
      </c>
    </row>
    <row r="310" spans="1:14" ht="12.75">
      <c r="A310" s="243">
        <f>Results!J89</f>
        <v>0</v>
      </c>
      <c r="B310" s="244">
        <v>6</v>
      </c>
      <c r="C310" s="232">
        <f>IF(A310=0,"",INDEX('Team Declaration'!$C$22:$BI$33,MATCH(A304,'Team Declaration'!$B$22:$B$33,0),MATCH(A310,'Team Declaration'!$C$20:$BI$20,0)))</f>
      </c>
      <c r="D310" s="232">
        <f>IF(A310=0,"",INDEX('Team Declaration'!$C$19:$BI$33,1,MATCH(LEFT(A310,1),'Team Declaration'!$C$20:$BI$20,0)))</f>
      </c>
      <c r="E310" s="247">
        <f>Results!K89</f>
        <v>0</v>
      </c>
      <c r="F310" s="244">
        <v>1</v>
      </c>
      <c r="H310" s="218">
        <f t="shared" si="291"/>
      </c>
      <c r="I310" s="218">
        <f t="shared" si="292"/>
      </c>
      <c r="J310" s="218">
        <f t="shared" si="293"/>
      </c>
      <c r="K310" s="218">
        <f t="shared" si="294"/>
      </c>
      <c r="L310" s="218">
        <f t="shared" si="295"/>
      </c>
      <c r="M310" s="218">
        <f t="shared" si="296"/>
      </c>
      <c r="N310" s="218">
        <f t="shared" si="297"/>
      </c>
    </row>
    <row r="311" spans="1:16" ht="12.75">
      <c r="A311" s="212" t="str">
        <f>Results!M83</f>
        <v>1000m walk</v>
      </c>
      <c r="C311" s="229" t="str">
        <f>CONCATENATE("Womens ",P311)</f>
        <v>Womens 1000m walk 50+</v>
      </c>
      <c r="D311" s="234"/>
      <c r="E311" s="212">
        <f>Results!E257</f>
        <v>0</v>
      </c>
      <c r="P311" t="str">
        <f>CONCATENATE(A311," 50+")</f>
        <v>1000m walk 50+</v>
      </c>
    </row>
    <row r="312" spans="1:14" ht="12.75">
      <c r="A312" s="243">
        <f>Results!P84</f>
        <v>27</v>
      </c>
      <c r="B312" s="244">
        <v>1</v>
      </c>
      <c r="C312" s="232" t="str">
        <f>IF(A312=0,"",INDEX('Team Declaration'!$C$22:$BI$33,MATCH(A311,'Team Declaration'!$B$22:$B$33,0),MATCH(A312,'Team Declaration'!$C$20:$BI$20,0)))</f>
        <v>Andrea Ingram</v>
      </c>
      <c r="D312" s="232" t="str">
        <f>IF(A312=0,"",INDEX('Team Declaration'!$C$19:$BI$33,1,MATCH(A312,'Team Declaration'!$C$20:$BI$20,0)-4))</f>
        <v>Haywards Heath &amp; Lewes</v>
      </c>
      <c r="E312" s="247" t="str">
        <f>Results!Q84</f>
        <v>5.39.8</v>
      </c>
      <c r="F312" s="244">
        <v>6</v>
      </c>
      <c r="H312" s="218">
        <f aca="true" t="shared" si="298" ref="H312:H317">IF($A312="","",IF($A312=H$13,$F312,""))</f>
      </c>
      <c r="I312" s="218">
        <f aca="true" t="shared" si="299" ref="I312:I317">IF($A312="","",IF($A312=I$13,$F312,""))</f>
      </c>
      <c r="J312" s="218">
        <f aca="true" t="shared" si="300" ref="J312:J317">IF($A312="","",IF($A312=J$13,$F312,""))</f>
      </c>
      <c r="K312" s="218">
        <f aca="true" t="shared" si="301" ref="K312:K317">IF($A312="","",IF($A312=K$13,$F312,""))</f>
      </c>
      <c r="L312" s="218">
        <f aca="true" t="shared" si="302" ref="L312:L317">IF($A312="","",IF($A312=L$13,$F312,""))</f>
      </c>
      <c r="M312" s="218">
        <f aca="true" t="shared" si="303" ref="M312:M317">IF($A312="","",IF($A312=M$13,$F312,""))</f>
        <v>6</v>
      </c>
      <c r="N312" s="218">
        <f aca="true" t="shared" si="304" ref="N312:N317">IF($A312="","",IF($A312=N$13,$F312,""))</f>
      </c>
    </row>
    <row r="313" spans="1:14" ht="12.75">
      <c r="A313" s="243">
        <f>Results!P85</f>
        <v>21</v>
      </c>
      <c r="B313" s="244">
        <v>2</v>
      </c>
      <c r="C313" s="232" t="str">
        <f>IF(A313=0,"",INDEX('Team Declaration'!$C$22:$BI$33,MATCH(A311,'Team Declaration'!$B$22:$B$33,0),MATCH(A313,'Team Declaration'!$C$20:$BI$20,0)))</f>
        <v>Melanie Anning</v>
      </c>
      <c r="D313" s="232" t="str">
        <f>IF(A313=0,"",INDEX('Team Declaration'!$C$19:$BI$33,1,MATCH(A313,'Team Declaration'!$C$20:$BI$20,0)-4))</f>
        <v>Brighton &amp; Hove AC</v>
      </c>
      <c r="E313" s="247" t="str">
        <f>Results!Q85</f>
        <v>6.20.8</v>
      </c>
      <c r="F313" s="244">
        <v>5</v>
      </c>
      <c r="H313" s="218">
        <f t="shared" si="298"/>
      </c>
      <c r="I313" s="218">
        <f t="shared" si="299"/>
        <v>5</v>
      </c>
      <c r="J313" s="218">
        <f t="shared" si="300"/>
      </c>
      <c r="K313" s="218">
        <f t="shared" si="301"/>
      </c>
      <c r="L313" s="218">
        <f t="shared" si="302"/>
      </c>
      <c r="M313" s="218">
        <f t="shared" si="303"/>
      </c>
      <c r="N313" s="218">
        <f t="shared" si="304"/>
      </c>
    </row>
    <row r="314" spans="1:14" ht="12.75">
      <c r="A314" s="243">
        <f>Results!P86</f>
        <v>24</v>
      </c>
      <c r="B314" s="244">
        <v>3</v>
      </c>
      <c r="C314" s="232" t="str">
        <f>IF(A314=0,"",INDEX('Team Declaration'!$C$22:$BI$33,MATCH(A311,'Team Declaration'!$B$22:$B$33,0),MATCH(A314,'Team Declaration'!$C$20:$BI$20,0)))</f>
        <v>Julie Chicken</v>
      </c>
      <c r="D314" s="232" t="str">
        <f>IF(A314=0,"",INDEX('Team Declaration'!$C$19:$BI$33,1,MATCH(A314,'Team Declaration'!$C$20:$BI$20,0)-4))</f>
        <v>Eastbourne Rovers AC</v>
      </c>
      <c r="E314" s="247" t="str">
        <f>Results!Q86</f>
        <v>6.41.8</v>
      </c>
      <c r="F314" s="244">
        <v>4</v>
      </c>
      <c r="H314" s="218">
        <f t="shared" si="298"/>
      </c>
      <c r="I314" s="218">
        <f t="shared" si="299"/>
      </c>
      <c r="J314" s="218">
        <f t="shared" si="300"/>
      </c>
      <c r="K314" s="218">
        <f t="shared" si="301"/>
        <v>4</v>
      </c>
      <c r="L314" s="218">
        <f t="shared" si="302"/>
      </c>
      <c r="M314" s="218">
        <f t="shared" si="303"/>
      </c>
      <c r="N314" s="218">
        <f t="shared" si="304"/>
      </c>
    </row>
    <row r="315" spans="1:14" ht="12.75">
      <c r="A315" s="243">
        <f>Results!P87</f>
        <v>0</v>
      </c>
      <c r="B315" s="244">
        <v>4</v>
      </c>
      <c r="C315" s="232">
        <f>IF(A315=0,"",INDEX('Team Declaration'!$C$22:$BI$33,MATCH(A311,'Team Declaration'!$B$22:$B$33,0),MATCH(A315,'Team Declaration'!$C$20:$BI$20,0)))</f>
      </c>
      <c r="D315" s="232">
        <f>IF(A315=0,"",INDEX('Team Declaration'!$C$19:$BI$33,1,MATCH(A315,'Team Declaration'!$C$20:$BI$20,0)-4))</f>
      </c>
      <c r="E315" s="247">
        <f>Results!Q87</f>
        <v>0</v>
      </c>
      <c r="F315" s="244">
        <v>3</v>
      </c>
      <c r="H315" s="218">
        <f t="shared" si="298"/>
      </c>
      <c r="I315" s="218">
        <f t="shared" si="299"/>
      </c>
      <c r="J315" s="218">
        <f t="shared" si="300"/>
      </c>
      <c r="K315" s="218">
        <f t="shared" si="301"/>
      </c>
      <c r="L315" s="218">
        <f t="shared" si="302"/>
      </c>
      <c r="M315" s="218">
        <f t="shared" si="303"/>
      </c>
      <c r="N315" s="218">
        <f t="shared" si="304"/>
      </c>
    </row>
    <row r="316" spans="1:14" ht="12.75">
      <c r="A316" s="243">
        <f>Results!P88</f>
        <v>0</v>
      </c>
      <c r="B316" s="244">
        <v>5</v>
      </c>
      <c r="C316" s="232">
        <f>IF(A316=0,"",INDEX('Team Declaration'!$C$22:$BI$33,MATCH(A311,'Team Declaration'!$B$22:$B$33,0),MATCH(A316,'Team Declaration'!$C$20:$BI$20,0)))</f>
      </c>
      <c r="D316" s="232">
        <f>IF(A316=0,"",INDEX('Team Declaration'!$C$19:$BI$33,1,MATCH(A316,'Team Declaration'!$C$20:$BI$20,0)-4))</f>
      </c>
      <c r="E316" s="247">
        <f>Results!Q88</f>
        <v>0</v>
      </c>
      <c r="F316" s="244">
        <v>2</v>
      </c>
      <c r="H316" s="218">
        <f t="shared" si="298"/>
      </c>
      <c r="I316" s="218">
        <f t="shared" si="299"/>
      </c>
      <c r="J316" s="218">
        <f t="shared" si="300"/>
      </c>
      <c r="K316" s="218">
        <f t="shared" si="301"/>
      </c>
      <c r="L316" s="218">
        <f t="shared" si="302"/>
      </c>
      <c r="M316" s="218">
        <f t="shared" si="303"/>
      </c>
      <c r="N316" s="218">
        <f t="shared" si="304"/>
      </c>
    </row>
    <row r="317" spans="1:14" ht="12.75">
      <c r="A317" s="243">
        <f>Results!P89</f>
        <v>0</v>
      </c>
      <c r="B317" s="244">
        <v>6</v>
      </c>
      <c r="C317" s="232">
        <f>IF(A317=0,"",INDEX('Team Declaration'!$C$22:$BI$33,MATCH(A311,'Team Declaration'!$B$22:$B$33,0),MATCH(A317,'Team Declaration'!$C$20:$BI$20,0)))</f>
      </c>
      <c r="D317" s="232">
        <f>IF(A317=0,"",INDEX('Team Declaration'!$C$19:$BI$33,1,MATCH(A317,'Team Declaration'!$C$20:$BI$20,0)-4))</f>
      </c>
      <c r="E317" s="247">
        <f>Results!Q89</f>
        <v>0</v>
      </c>
      <c r="F317" s="244">
        <v>1</v>
      </c>
      <c r="H317" s="218">
        <f t="shared" si="298"/>
      </c>
      <c r="I317" s="218">
        <f t="shared" si="299"/>
      </c>
      <c r="J317" s="218">
        <f t="shared" si="300"/>
      </c>
      <c r="K317" s="218">
        <f t="shared" si="301"/>
      </c>
      <c r="L317" s="218">
        <f t="shared" si="302"/>
      </c>
      <c r="M317" s="218">
        <f t="shared" si="303"/>
      </c>
      <c r="N317" s="218">
        <f t="shared" si="304"/>
      </c>
    </row>
    <row r="318" spans="1:16" ht="12.75">
      <c r="A318" s="212" t="str">
        <f>Results!A104</f>
        <v>100 metres</v>
      </c>
      <c r="C318" s="229" t="str">
        <f>CONCATENATE("Womens ",P318)</f>
        <v>Womens 100 metres A</v>
      </c>
      <c r="D318" s="234"/>
      <c r="E318" s="212">
        <f>Results!E268</f>
        <v>0</v>
      </c>
      <c r="P318" t="str">
        <f>CONCATENATE(A318," A")</f>
        <v>100 metres A</v>
      </c>
    </row>
    <row r="319" spans="1:14" ht="12.75">
      <c r="A319" s="243" t="str">
        <f>Results!D105</f>
        <v>CC</v>
      </c>
      <c r="B319" s="244">
        <v>1</v>
      </c>
      <c r="C319" s="232" t="str">
        <f>IF(A319=0,"",INDEX('Team Declaration'!$C$22:$BI$33,MATCH(A318,'Team Declaration'!$B$22:$B$33,0),MATCH(A319,'Team Declaration'!$C$20:$BI$20,0)))</f>
        <v>Jo Wilding</v>
      </c>
      <c r="D319" s="232" t="str">
        <f>IF(A319=0,"",INDEX('Team Declaration'!$C$19:$BI$33,1,MATCH(LEFT(A319,1),'Team Declaration'!$C$20:$BI$20,0)))</f>
        <v>Brighton &amp; Hove AC</v>
      </c>
      <c r="E319" s="247" t="str">
        <f>Results!E105</f>
        <v>w14.3</v>
      </c>
      <c r="F319" s="244">
        <v>6</v>
      </c>
      <c r="H319" s="218">
        <f aca="true" t="shared" si="305" ref="H319:H324">IF($A319="","",IF(LEFT($A319,1)=H$10,$F319,""))</f>
      </c>
      <c r="I319" s="218">
        <f aca="true" t="shared" si="306" ref="I319:I324">IF($A319="","",IF(LEFT($A319,1)=I$10,$F319,""))</f>
        <v>6</v>
      </c>
      <c r="J319" s="218">
        <f aca="true" t="shared" si="307" ref="J319:J324">IF($A319="","",IF(LEFT($A319,1)=J$10,$F319,""))</f>
      </c>
      <c r="K319" s="218">
        <f aca="true" t="shared" si="308" ref="K319:K324">IF($A319="","",IF(LEFT($A319,1)=K$10,$F319,""))</f>
      </c>
      <c r="L319" s="218">
        <f aca="true" t="shared" si="309" ref="L319:L324">IF($A319="","",IF(LEFT($A319,1)=L$10,$F319,""))</f>
      </c>
      <c r="M319" s="218">
        <f aca="true" t="shared" si="310" ref="M319:M324">IF($A319="","",IF(LEFT($A319,1)=M$10,$F319,""))</f>
      </c>
      <c r="N319" s="218">
        <f aca="true" t="shared" si="311" ref="N319:N324">IF($A319="","",IF(LEFT($A319,1)=N$10,$F319,""))</f>
      </c>
    </row>
    <row r="320" spans="1:14" ht="12.75">
      <c r="A320" s="243" t="str">
        <f>Results!D106</f>
        <v>D</v>
      </c>
      <c r="B320" s="244">
        <v>2</v>
      </c>
      <c r="C320" s="232" t="str">
        <f>IF(A320=0,"",INDEX('Team Declaration'!$C$22:$BI$33,MATCH(A318,'Team Declaration'!$B$22:$B$33,0),MATCH(A320,'Team Declaration'!$C$20:$BI$20,0)))</f>
        <v>Felicity Webster</v>
      </c>
      <c r="D320" s="232" t="str">
        <f>IF(A320=0,"",INDEX('Team Declaration'!$C$19:$BI$33,1,MATCH(LEFT(A320,1),'Team Declaration'!$C$20:$BI$20,0)))</f>
        <v>Eastbourne Rovers AC</v>
      </c>
      <c r="E320" s="247" t="str">
        <f>Results!E106</f>
        <v>w15.3</v>
      </c>
      <c r="F320" s="244">
        <v>5</v>
      </c>
      <c r="H320" s="218">
        <f t="shared" si="305"/>
      </c>
      <c r="I320" s="218">
        <f t="shared" si="306"/>
      </c>
      <c r="J320" s="218">
        <f t="shared" si="307"/>
      </c>
      <c r="K320" s="218">
        <f t="shared" si="308"/>
        <v>5</v>
      </c>
      <c r="L320" s="218">
        <f t="shared" si="309"/>
      </c>
      <c r="M320" s="218">
        <f t="shared" si="310"/>
      </c>
      <c r="N320" s="218">
        <f t="shared" si="311"/>
      </c>
    </row>
    <row r="321" spans="1:14" ht="12.75">
      <c r="A321" s="243" t="str">
        <f>Results!D107</f>
        <v>KK</v>
      </c>
      <c r="B321" s="244">
        <v>3</v>
      </c>
      <c r="C321" s="232" t="str">
        <f>IF(A321=0,"",INDEX('Team Declaration'!$C$22:$BI$33,MATCH(A318,'Team Declaration'!$B$22:$B$33,0),MATCH(A321,'Team Declaration'!$C$20:$BI$20,0)))</f>
        <v>Abigail Redd</v>
      </c>
      <c r="D321" s="232" t="str">
        <f>IF(A321=0,"",INDEX('Team Declaration'!$C$19:$BI$33,1,MATCH(LEFT(A321,1),'Team Declaration'!$C$20:$BI$20,0)))</f>
        <v>Haywards Heath &amp; Lewes</v>
      </c>
      <c r="E321" s="247" t="str">
        <f>Results!E107</f>
        <v>w17.9</v>
      </c>
      <c r="F321" s="244">
        <v>4</v>
      </c>
      <c r="H321" s="218">
        <f t="shared" si="305"/>
      </c>
      <c r="I321" s="218">
        <f t="shared" si="306"/>
      </c>
      <c r="J321" s="218">
        <f t="shared" si="307"/>
      </c>
      <c r="K321" s="218">
        <f t="shared" si="308"/>
      </c>
      <c r="L321" s="218">
        <f t="shared" si="309"/>
      </c>
      <c r="M321" s="218">
        <f t="shared" si="310"/>
        <v>4</v>
      </c>
      <c r="N321" s="218">
        <f t="shared" si="311"/>
      </c>
    </row>
    <row r="322" spans="1:14" ht="12.75">
      <c r="A322" s="243">
        <f>Results!D108</f>
        <v>0</v>
      </c>
      <c r="B322" s="244">
        <v>4</v>
      </c>
      <c r="C322" s="232">
        <f>IF(A322=0,"",INDEX('Team Declaration'!$C$22:$BI$33,MATCH(A318,'Team Declaration'!$B$22:$B$33,0),MATCH(A322,'Team Declaration'!$C$20:$BI$20,0)))</f>
      </c>
      <c r="D322" s="232">
        <f>IF(A322=0,"",INDEX('Team Declaration'!$C$19:$BI$33,1,MATCH(LEFT(A322,1),'Team Declaration'!$C$20:$BI$20,0)))</f>
      </c>
      <c r="E322" s="247">
        <f>Results!E108</f>
        <v>0</v>
      </c>
      <c r="F322" s="244">
        <v>3</v>
      </c>
      <c r="H322" s="218">
        <f t="shared" si="305"/>
      </c>
      <c r="I322" s="218">
        <f t="shared" si="306"/>
      </c>
      <c r="J322" s="218">
        <f t="shared" si="307"/>
      </c>
      <c r="K322" s="218">
        <f t="shared" si="308"/>
      </c>
      <c r="L322" s="218">
        <f t="shared" si="309"/>
      </c>
      <c r="M322" s="218">
        <f t="shared" si="310"/>
      </c>
      <c r="N322" s="218">
        <f t="shared" si="311"/>
      </c>
    </row>
    <row r="323" spans="1:14" ht="12.75">
      <c r="A323" s="243">
        <f>Results!D109</f>
        <v>0</v>
      </c>
      <c r="B323" s="244">
        <v>5</v>
      </c>
      <c r="C323" s="232">
        <f>IF(A323=0,"",INDEX('Team Declaration'!$C$22:$BI$33,MATCH(A318,'Team Declaration'!$B$22:$B$33,0),MATCH(A323,'Team Declaration'!$C$20:$BI$20,0)))</f>
      </c>
      <c r="D323" s="232">
        <f>IF(A323=0,"",INDEX('Team Declaration'!$C$19:$BI$33,1,MATCH(LEFT(A323,1),'Team Declaration'!$C$20:$BI$20,0)))</f>
      </c>
      <c r="E323" s="247">
        <f>Results!E109</f>
        <v>0</v>
      </c>
      <c r="F323" s="244">
        <v>2</v>
      </c>
      <c r="H323" s="218">
        <f t="shared" si="305"/>
      </c>
      <c r="I323" s="218">
        <f t="shared" si="306"/>
      </c>
      <c r="J323" s="218">
        <f t="shared" si="307"/>
      </c>
      <c r="K323" s="218">
        <f t="shared" si="308"/>
      </c>
      <c r="L323" s="218">
        <f t="shared" si="309"/>
      </c>
      <c r="M323" s="218">
        <f t="shared" si="310"/>
      </c>
      <c r="N323" s="218">
        <f t="shared" si="311"/>
      </c>
    </row>
    <row r="324" spans="1:14" ht="12.75">
      <c r="A324" s="243">
        <f>Results!D110</f>
        <v>0</v>
      </c>
      <c r="B324" s="244">
        <v>6</v>
      </c>
      <c r="C324" s="232">
        <f>IF(A324=0,"",INDEX('Team Declaration'!$C$22:$BI$33,MATCH(A318,'Team Declaration'!$B$22:$B$33,0),MATCH(A324,'Team Declaration'!$C$20:$BI$20,0)))</f>
      </c>
      <c r="D324" s="232">
        <f>IF(A324=0,"",INDEX('Team Declaration'!$C$19:$BI$33,1,MATCH(LEFT(A324,1),'Team Declaration'!$C$20:$BI$20,0)))</f>
      </c>
      <c r="E324" s="247">
        <f>Results!E110</f>
        <v>0</v>
      </c>
      <c r="F324" s="244">
        <v>1</v>
      </c>
      <c r="H324" s="218">
        <f t="shared" si="305"/>
      </c>
      <c r="I324" s="218">
        <f t="shared" si="306"/>
      </c>
      <c r="J324" s="218">
        <f t="shared" si="307"/>
      </c>
      <c r="K324" s="218">
        <f t="shared" si="308"/>
      </c>
      <c r="L324" s="218">
        <f t="shared" si="309"/>
      </c>
      <c r="M324" s="218">
        <f t="shared" si="310"/>
      </c>
      <c r="N324" s="218">
        <f t="shared" si="311"/>
      </c>
    </row>
    <row r="325" spans="1:16" ht="12.75">
      <c r="A325" s="212" t="str">
        <f>Results!G104</f>
        <v>100 metres</v>
      </c>
      <c r="C325" s="229" t="str">
        <f>CONCATENATE("Womens ",P325)</f>
        <v>Womens 100 metres B</v>
      </c>
      <c r="D325" s="234"/>
      <c r="E325" s="212">
        <f>Results!E279</f>
        <v>0</v>
      </c>
      <c r="P325" t="str">
        <f>CONCATENATE(A325," B")</f>
        <v>100 metres B</v>
      </c>
    </row>
    <row r="326" spans="1:14" ht="12.75">
      <c r="A326" s="243" t="str">
        <f>Results!J105</f>
        <v>C</v>
      </c>
      <c r="B326" s="244">
        <v>1</v>
      </c>
      <c r="C326" s="232" t="str">
        <f>IF(A326=0,"",INDEX('Team Declaration'!$C$22:$BI$33,MATCH(A325,'Team Declaration'!$B$22:$B$33,0),MATCH(A326,'Team Declaration'!$C$20:$BI$20,0)))</f>
        <v>Stefanie Dornbusch</v>
      </c>
      <c r="D326" s="232" t="str">
        <f>IF(A326=0,"",INDEX('Team Declaration'!$C$19:$BI$33,1,MATCH(LEFT(A326,1),'Team Declaration'!$C$20:$BI$20,0)))</f>
        <v>Brighton &amp; Hove AC</v>
      </c>
      <c r="E326" s="247" t="str">
        <f>Results!K105</f>
        <v>w14.4</v>
      </c>
      <c r="F326" s="244">
        <v>6</v>
      </c>
      <c r="H326" s="218">
        <f aca="true" t="shared" si="312" ref="H326:H331">IF($A326="","",IF(LEFT($A326,1)=H$10,$F326,""))</f>
      </c>
      <c r="I326" s="218">
        <f aca="true" t="shared" si="313" ref="I326:I331">IF($A326="","",IF(LEFT($A326,1)=I$10,$F326,""))</f>
        <v>6</v>
      </c>
      <c r="J326" s="218">
        <f aca="true" t="shared" si="314" ref="J326:J331">IF($A326="","",IF(LEFT($A326,1)=J$10,$F326,""))</f>
      </c>
      <c r="K326" s="218">
        <f aca="true" t="shared" si="315" ref="K326:K331">IF($A326="","",IF(LEFT($A326,1)=K$10,$F326,""))</f>
      </c>
      <c r="L326" s="218">
        <f aca="true" t="shared" si="316" ref="L326:L331">IF($A326="","",IF(LEFT($A326,1)=L$10,$F326,""))</f>
      </c>
      <c r="M326" s="218">
        <f aca="true" t="shared" si="317" ref="M326:M331">IF($A326="","",IF(LEFT($A326,1)=M$10,$F326,""))</f>
      </c>
      <c r="N326" s="218">
        <f aca="true" t="shared" si="318" ref="N326:N331">IF($A326="","",IF(LEFT($A326,1)=N$10,$F326,""))</f>
      </c>
    </row>
    <row r="327" spans="1:14" ht="12.75">
      <c r="A327" s="243" t="str">
        <f>Results!J106</f>
        <v>DD</v>
      </c>
      <c r="B327" s="244">
        <v>2</v>
      </c>
      <c r="C327" s="232" t="str">
        <f>IF(A327=0,"",INDEX('Team Declaration'!$C$22:$BI$33,MATCH(A325,'Team Declaration'!$B$22:$B$33,0),MATCH(A327,'Team Declaration'!$C$20:$BI$20,0)))</f>
        <v>Helen Truman</v>
      </c>
      <c r="D327" s="232" t="str">
        <f>IF(A327=0,"",INDEX('Team Declaration'!$C$19:$BI$33,1,MATCH(LEFT(A327,1),'Team Declaration'!$C$20:$BI$20,0)))</f>
        <v>Eastbourne Rovers AC</v>
      </c>
      <c r="E327" s="247" t="str">
        <f>Results!K106</f>
        <v>w16.3</v>
      </c>
      <c r="F327" s="244">
        <v>5</v>
      </c>
      <c r="H327" s="218">
        <f t="shared" si="312"/>
      </c>
      <c r="I327" s="218">
        <f t="shared" si="313"/>
      </c>
      <c r="J327" s="218">
        <f t="shared" si="314"/>
      </c>
      <c r="K327" s="218">
        <f t="shared" si="315"/>
        <v>5</v>
      </c>
      <c r="L327" s="218">
        <f t="shared" si="316"/>
      </c>
      <c r="M327" s="218">
        <f t="shared" si="317"/>
      </c>
      <c r="N327" s="218">
        <f t="shared" si="318"/>
      </c>
    </row>
    <row r="328" spans="1:14" ht="12.75">
      <c r="A328" s="243" t="str">
        <f>Results!J107</f>
        <v>K</v>
      </c>
      <c r="B328" s="244">
        <v>3</v>
      </c>
      <c r="C328" s="232" t="str">
        <f>IF(A328=0,"",INDEX('Team Declaration'!$C$22:$BI$33,MATCH(A325,'Team Declaration'!$B$22:$B$33,0),MATCH(A328,'Team Declaration'!$C$20:$BI$20,0)))</f>
        <v>Sally Norris</v>
      </c>
      <c r="D328" s="232" t="str">
        <f>IF(A328=0,"",INDEX('Team Declaration'!$C$19:$BI$33,1,MATCH(LEFT(A328,1),'Team Declaration'!$C$20:$BI$20,0)))</f>
        <v>Haywards Heath &amp; Lewes</v>
      </c>
      <c r="E328" s="247" t="str">
        <f>Results!K107</f>
        <v>w19.7</v>
      </c>
      <c r="F328" s="244">
        <v>4</v>
      </c>
      <c r="H328" s="218">
        <f t="shared" si="312"/>
      </c>
      <c r="I328" s="218">
        <f t="shared" si="313"/>
      </c>
      <c r="J328" s="218">
        <f t="shared" si="314"/>
      </c>
      <c r="K328" s="218">
        <f t="shared" si="315"/>
      </c>
      <c r="L328" s="218">
        <f t="shared" si="316"/>
      </c>
      <c r="M328" s="218">
        <f t="shared" si="317"/>
        <v>4</v>
      </c>
      <c r="N328" s="218">
        <f t="shared" si="318"/>
      </c>
    </row>
    <row r="329" spans="1:14" ht="12.75">
      <c r="A329" s="243">
        <f>Results!J108</f>
        <v>0</v>
      </c>
      <c r="B329" s="244">
        <v>4</v>
      </c>
      <c r="C329" s="232">
        <f>IF(A329=0,"",INDEX('Team Declaration'!$C$22:$BI$33,MATCH(A325,'Team Declaration'!$B$22:$B$33,0),MATCH(A329,'Team Declaration'!$C$20:$BI$20,0)))</f>
      </c>
      <c r="D329" s="232">
        <f>IF(A329=0,"",INDEX('Team Declaration'!$C$19:$BI$33,1,MATCH(LEFT(A329,1),'Team Declaration'!$C$20:$BI$20,0)))</f>
      </c>
      <c r="E329" s="247">
        <f>Results!K108</f>
        <v>0</v>
      </c>
      <c r="F329" s="244">
        <v>3</v>
      </c>
      <c r="H329" s="218">
        <f t="shared" si="312"/>
      </c>
      <c r="I329" s="218">
        <f t="shared" si="313"/>
      </c>
      <c r="J329" s="218">
        <f t="shared" si="314"/>
      </c>
      <c r="K329" s="218">
        <f t="shared" si="315"/>
      </c>
      <c r="L329" s="218">
        <f t="shared" si="316"/>
      </c>
      <c r="M329" s="218">
        <f t="shared" si="317"/>
      </c>
      <c r="N329" s="218">
        <f t="shared" si="318"/>
      </c>
    </row>
    <row r="330" spans="1:14" ht="12.75">
      <c r="A330" s="243">
        <f>Results!J109</f>
        <v>0</v>
      </c>
      <c r="B330" s="244">
        <v>5</v>
      </c>
      <c r="C330" s="232">
        <f>IF(A330=0,"",INDEX('Team Declaration'!$C$22:$BI$33,MATCH(A325,'Team Declaration'!$B$22:$B$33,0),MATCH(A330,'Team Declaration'!$C$20:$BI$20,0)))</f>
      </c>
      <c r="D330" s="232">
        <f>IF(A330=0,"",INDEX('Team Declaration'!$C$19:$BI$33,1,MATCH(LEFT(A330,1),'Team Declaration'!$C$20:$BI$20,0)))</f>
      </c>
      <c r="E330" s="247">
        <f>Results!K109</f>
        <v>0</v>
      </c>
      <c r="F330" s="244">
        <v>2</v>
      </c>
      <c r="H330" s="218">
        <f t="shared" si="312"/>
      </c>
      <c r="I330" s="218">
        <f t="shared" si="313"/>
      </c>
      <c r="J330" s="218">
        <f t="shared" si="314"/>
      </c>
      <c r="K330" s="218">
        <f t="shared" si="315"/>
      </c>
      <c r="L330" s="218">
        <f t="shared" si="316"/>
      </c>
      <c r="M330" s="218">
        <f t="shared" si="317"/>
      </c>
      <c r="N330" s="218">
        <f t="shared" si="318"/>
      </c>
    </row>
    <row r="331" spans="1:14" ht="12.75">
      <c r="A331" s="243">
        <f>Results!J110</f>
        <v>0</v>
      </c>
      <c r="B331" s="244">
        <v>6</v>
      </c>
      <c r="C331" s="232">
        <f>IF(A331=0,"",INDEX('Team Declaration'!$C$22:$BI$33,MATCH(A325,'Team Declaration'!$B$22:$B$33,0),MATCH(A331,'Team Declaration'!$C$20:$BI$20,0)))</f>
      </c>
      <c r="D331" s="232">
        <f>IF(A331=0,"",INDEX('Team Declaration'!$C$19:$BI$33,1,MATCH(LEFT(A331,1),'Team Declaration'!$C$20:$BI$20,0)))</f>
      </c>
      <c r="E331" s="247">
        <f>Results!K110</f>
        <v>0</v>
      </c>
      <c r="F331" s="244">
        <v>1</v>
      </c>
      <c r="H331" s="218">
        <f t="shared" si="312"/>
      </c>
      <c r="I331" s="218">
        <f t="shared" si="313"/>
      </c>
      <c r="J331" s="218">
        <f t="shared" si="314"/>
      </c>
      <c r="K331" s="218">
        <f t="shared" si="315"/>
      </c>
      <c r="L331" s="218">
        <f t="shared" si="316"/>
      </c>
      <c r="M331" s="218">
        <f t="shared" si="317"/>
      </c>
      <c r="N331" s="218">
        <f t="shared" si="318"/>
      </c>
    </row>
    <row r="332" spans="1:16" ht="12.75">
      <c r="A332" s="212" t="str">
        <f>Results!A111</f>
        <v>100 metres</v>
      </c>
      <c r="C332" s="229" t="str">
        <f>CONCATENATE("Womens ",P332)</f>
        <v>Womens 100 metres 50+</v>
      </c>
      <c r="D332" s="234"/>
      <c r="E332" s="212">
        <f>Results!E290</f>
        <v>0</v>
      </c>
      <c r="P332" t="str">
        <f>CONCATENATE(A332," 50+")</f>
        <v>100 metres 50+</v>
      </c>
    </row>
    <row r="333" spans="1:14" ht="12.75">
      <c r="A333" s="248">
        <f>Results!D112</f>
        <v>20</v>
      </c>
      <c r="B333" s="244">
        <v>1</v>
      </c>
      <c r="C333" s="232" t="str">
        <f>IF(A333=0,"",INDEX('Team Declaration'!$C$22:$BI$33,MATCH(A332,'Team Declaration'!$B$22:$B$33,0),MATCH(A333,'Team Declaration'!$C$20:$BI$20,0)))</f>
        <v>Lesley Parsons</v>
      </c>
      <c r="D333" s="232" t="str">
        <f>IF(A333=0,"",INDEX('Team Declaration'!$C$19:$BI$33,1,MATCH(A333,'Team Declaration'!$C$20:$BI$20,0)-4))</f>
        <v>Arena 80</v>
      </c>
      <c r="E333" s="247" t="str">
        <f>Results!E112</f>
        <v>w15.0</v>
      </c>
      <c r="F333" s="244">
        <v>6</v>
      </c>
      <c r="H333" s="218">
        <f aca="true" t="shared" si="319" ref="H333:H338">IF($A333="","",IF($A333=H$13,$F333,""))</f>
        <v>6</v>
      </c>
      <c r="I333" s="218">
        <f aca="true" t="shared" si="320" ref="I333:I338">IF($A333="","",IF($A333=I$13,$F333,""))</f>
      </c>
      <c r="J333" s="218">
        <f aca="true" t="shared" si="321" ref="J333:J338">IF($A333="","",IF($A333=J$13,$F333,""))</f>
      </c>
      <c r="K333" s="218">
        <f aca="true" t="shared" si="322" ref="K333:K338">IF($A333="","",IF($A333=K$13,$F333,""))</f>
      </c>
      <c r="L333" s="218">
        <f aca="true" t="shared" si="323" ref="L333:L338">IF($A333="","",IF($A333=L$13,$F333,""))</f>
      </c>
      <c r="M333" s="218">
        <f aca="true" t="shared" si="324" ref="M333:M338">IF($A333="","",IF($A333=M$13,$F333,""))</f>
      </c>
      <c r="N333" s="218">
        <f aca="true" t="shared" si="325" ref="N333:N338">IF($A333="","",IF($A333=N$13,$F333,""))</f>
      </c>
    </row>
    <row r="334" spans="1:14" ht="12.75">
      <c r="A334" s="248">
        <f>Results!D113</f>
        <v>21</v>
      </c>
      <c r="B334" s="244">
        <v>2</v>
      </c>
      <c r="C334" s="232" t="str">
        <f>IF(A334=0,"",INDEX('Team Declaration'!$C$22:$BI$33,MATCH(A332,'Team Declaration'!$B$22:$B$33,0),MATCH(A334,'Team Declaration'!$C$20:$BI$20,0)))</f>
        <v>Tracey Brockbank</v>
      </c>
      <c r="D334" s="232" t="str">
        <f>IF(A334=0,"",INDEX('Team Declaration'!$C$19:$BI$33,1,MATCH(A334,'Team Declaration'!$C$20:$BI$20,0)-4))</f>
        <v>Brighton &amp; Hove AC</v>
      </c>
      <c r="E334" s="247" t="str">
        <f>Results!E113</f>
        <v>w16.8</v>
      </c>
      <c r="F334" s="244">
        <v>5</v>
      </c>
      <c r="H334" s="218">
        <f t="shared" si="319"/>
      </c>
      <c r="I334" s="218">
        <f t="shared" si="320"/>
        <v>5</v>
      </c>
      <c r="J334" s="218">
        <f t="shared" si="321"/>
      </c>
      <c r="K334" s="218">
        <f t="shared" si="322"/>
      </c>
      <c r="L334" s="218">
        <f t="shared" si="323"/>
      </c>
      <c r="M334" s="218">
        <f t="shared" si="324"/>
      </c>
      <c r="N334" s="218">
        <f t="shared" si="325"/>
      </c>
    </row>
    <row r="335" spans="1:14" ht="12.75">
      <c r="A335" s="248">
        <f>Results!D114</f>
        <v>24</v>
      </c>
      <c r="B335" s="244">
        <v>3</v>
      </c>
      <c r="C335" s="232" t="str">
        <f>IF(A335=0,"",INDEX('Team Declaration'!$C$22:$BI$33,MATCH(A332,'Team Declaration'!$B$22:$B$33,0),MATCH(A335,'Team Declaration'!$C$20:$BI$20,0)))</f>
        <v>Julie Chicken</v>
      </c>
      <c r="D335" s="232" t="str">
        <f>IF(A335=0,"",INDEX('Team Declaration'!$C$19:$BI$33,1,MATCH(A335,'Team Declaration'!$C$20:$BI$20,0)-4))</f>
        <v>Eastbourne Rovers AC</v>
      </c>
      <c r="E335" s="247" t="str">
        <f>Results!E114</f>
        <v>w19.2</v>
      </c>
      <c r="F335" s="244">
        <v>4</v>
      </c>
      <c r="H335" s="218">
        <f t="shared" si="319"/>
      </c>
      <c r="I335" s="218">
        <f t="shared" si="320"/>
      </c>
      <c r="J335" s="218">
        <f t="shared" si="321"/>
      </c>
      <c r="K335" s="218">
        <f t="shared" si="322"/>
        <v>4</v>
      </c>
      <c r="L335" s="218">
        <f t="shared" si="323"/>
      </c>
      <c r="M335" s="218">
        <f t="shared" si="324"/>
      </c>
      <c r="N335" s="218">
        <f t="shared" si="325"/>
      </c>
    </row>
    <row r="336" spans="1:14" ht="12.75">
      <c r="A336" s="248">
        <f>Results!D115</f>
        <v>27</v>
      </c>
      <c r="B336" s="244">
        <v>4</v>
      </c>
      <c r="C336" s="232" t="str">
        <f>IF(A336=0,"",INDEX('Team Declaration'!$C$22:$BI$33,MATCH(A332,'Team Declaration'!$B$22:$B$33,0),MATCH(A336,'Team Declaration'!$C$20:$BI$20,0)))</f>
        <v>Andrea Ingram</v>
      </c>
      <c r="D336" s="232" t="str">
        <f>IF(A336=0,"",INDEX('Team Declaration'!$C$19:$BI$33,1,MATCH(A336,'Team Declaration'!$C$20:$BI$20,0)-4))</f>
        <v>Haywards Heath &amp; Lewes</v>
      </c>
      <c r="E336" s="247" t="str">
        <f>Results!E115</f>
        <v>w20.9</v>
      </c>
      <c r="F336" s="244">
        <v>3</v>
      </c>
      <c r="H336" s="218">
        <f t="shared" si="319"/>
      </c>
      <c r="I336" s="218">
        <f t="shared" si="320"/>
      </c>
      <c r="J336" s="218">
        <f t="shared" si="321"/>
      </c>
      <c r="K336" s="218">
        <f t="shared" si="322"/>
      </c>
      <c r="L336" s="218">
        <f t="shared" si="323"/>
      </c>
      <c r="M336" s="218">
        <f t="shared" si="324"/>
        <v>3</v>
      </c>
      <c r="N336" s="218">
        <f t="shared" si="325"/>
      </c>
    </row>
    <row r="337" spans="1:14" ht="12.75">
      <c r="A337" s="248">
        <f>Results!D116</f>
        <v>0</v>
      </c>
      <c r="B337" s="244">
        <v>5</v>
      </c>
      <c r="C337" s="232">
        <f>IF(A337=0,"",INDEX('Team Declaration'!$C$22:$BI$33,MATCH(A332,'Team Declaration'!$B$22:$B$33,0),MATCH(A337,'Team Declaration'!$C$20:$BI$20,0)))</f>
      </c>
      <c r="D337" s="232">
        <f>IF(A337=0,"",INDEX('Team Declaration'!$C$19:$BI$33,1,MATCH(A337,'Team Declaration'!$C$20:$BI$20,0)-4))</f>
      </c>
      <c r="E337" s="247">
        <f>Results!E116</f>
        <v>0</v>
      </c>
      <c r="F337" s="244">
        <v>2</v>
      </c>
      <c r="H337" s="218">
        <f t="shared" si="319"/>
      </c>
      <c r="I337" s="218">
        <f t="shared" si="320"/>
      </c>
      <c r="J337" s="218">
        <f t="shared" si="321"/>
      </c>
      <c r="K337" s="218">
        <f t="shared" si="322"/>
      </c>
      <c r="L337" s="218">
        <f t="shared" si="323"/>
      </c>
      <c r="M337" s="218">
        <f t="shared" si="324"/>
      </c>
      <c r="N337" s="218">
        <f t="shared" si="325"/>
      </c>
    </row>
    <row r="338" spans="1:14" ht="12.75">
      <c r="A338" s="248">
        <f>Results!D117</f>
        <v>0</v>
      </c>
      <c r="B338" s="244">
        <v>6</v>
      </c>
      <c r="C338" s="232">
        <f>IF(A338=0,"",INDEX('Team Declaration'!$C$22:$BI$33,MATCH(A332,'Team Declaration'!$B$22:$B$33,0),MATCH(A338,'Team Declaration'!$C$20:$BI$20,0)))</f>
      </c>
      <c r="D338" s="232">
        <f>IF(A338=0,"",INDEX('Team Declaration'!$C$19:$BI$33,1,MATCH(A338,'Team Declaration'!$C$20:$BI$20,0)-4))</f>
      </c>
      <c r="E338" s="247">
        <f>Results!E117</f>
        <v>0</v>
      </c>
      <c r="F338" s="244">
        <v>1</v>
      </c>
      <c r="H338" s="218">
        <f t="shared" si="319"/>
      </c>
      <c r="I338" s="218">
        <f t="shared" si="320"/>
      </c>
      <c r="J338" s="218">
        <f t="shared" si="321"/>
      </c>
      <c r="K338" s="218">
        <f t="shared" si="322"/>
      </c>
      <c r="L338" s="218">
        <f t="shared" si="323"/>
      </c>
      <c r="M338" s="218">
        <f t="shared" si="324"/>
      </c>
      <c r="N338" s="218">
        <f t="shared" si="325"/>
      </c>
    </row>
    <row r="339" spans="1:16" ht="12.75">
      <c r="A339" s="212" t="str">
        <f>Results!G111</f>
        <v>100 metres</v>
      </c>
      <c r="C339" s="229" t="str">
        <f>CONCATENATE("Womens ",P339)</f>
        <v>Womens 100 metres 60+</v>
      </c>
      <c r="D339" s="234"/>
      <c r="E339" s="212">
        <f>Results!E301</f>
        <v>0</v>
      </c>
      <c r="P339" t="str">
        <f>CONCATENATE(A339," 60+")</f>
        <v>100 metres 60+</v>
      </c>
    </row>
    <row r="340" spans="1:14" ht="12.75">
      <c r="A340" s="243">
        <f>Results!J112</f>
        <v>34</v>
      </c>
      <c r="B340" s="244">
        <v>1</v>
      </c>
      <c r="C340" s="232" t="str">
        <f>IF(A340=0,"",INDEX('Team Declaration'!$C$22:$BI$33,MATCH(A339,'Team Declaration'!$B$22:$B$33,0),MATCH(A340,'Team Declaration'!$C$20:$BI$20,0)))</f>
        <v>Sue Keen</v>
      </c>
      <c r="D340" s="232" t="str">
        <f>IF(A340=0,"",INDEX('Team Declaration'!$C$19:$BI$33,1,MATCH(A340,'Team Declaration'!$C$20:$BI$20,0)-6))</f>
        <v>Eastbourne Rovers AC</v>
      </c>
      <c r="E340" s="247" t="str">
        <f>Results!K112</f>
        <v>w16.3</v>
      </c>
      <c r="F340" s="244">
        <v>6</v>
      </c>
      <c r="H340" s="218">
        <f aca="true" t="shared" si="326" ref="H340:H345">IF($A340="","",IF($A340=H$14,$F340,""))</f>
      </c>
      <c r="I340" s="218">
        <f aca="true" t="shared" si="327" ref="I340:I345">IF($A340="","",IF($A340=I$14,$F340,""))</f>
      </c>
      <c r="J340" s="218">
        <f aca="true" t="shared" si="328" ref="J340:J345">IF($A340="","",IF($A340=J$14,$F340,""))</f>
      </c>
      <c r="K340" s="218">
        <f aca="true" t="shared" si="329" ref="K340:K345">IF($A340="","",IF($A340=K$14,$F340,""))</f>
        <v>6</v>
      </c>
      <c r="L340" s="218">
        <f aca="true" t="shared" si="330" ref="L340:L345">IF($A340="","",IF($A340=L$14,$F340,""))</f>
      </c>
      <c r="M340" s="218">
        <f aca="true" t="shared" si="331" ref="M340:M345">IF($A340="","",IF($A340=M$14,$F340,""))</f>
      </c>
      <c r="N340" s="218">
        <f aca="true" t="shared" si="332" ref="N340:N345">IF($A340="","",IF($A340=N$14,$F340,""))</f>
      </c>
    </row>
    <row r="341" spans="1:14" ht="12.75">
      <c r="A341" s="243">
        <f>Results!J113</f>
        <v>31</v>
      </c>
      <c r="B341" s="244">
        <v>2</v>
      </c>
      <c r="C341" s="232" t="str">
        <f>IF(A341=0,"",INDEX('Team Declaration'!$C$22:$BI$33,MATCH(A339,'Team Declaration'!$B$22:$B$33,0),MATCH(A341,'Team Declaration'!$C$20:$BI$20,0)))</f>
        <v>Judith Carder</v>
      </c>
      <c r="D341" s="232" t="str">
        <f>IF(A341=0,"",INDEX('Team Declaration'!$C$19:$BI$33,1,MATCH(A341,'Team Declaration'!$C$20:$BI$20,0)-6))</f>
        <v>Brighton &amp; Hove AC</v>
      </c>
      <c r="E341" s="247" t="str">
        <f>Results!K113</f>
        <v>w17.7</v>
      </c>
      <c r="F341" s="244">
        <v>5</v>
      </c>
      <c r="H341" s="218">
        <f t="shared" si="326"/>
      </c>
      <c r="I341" s="218">
        <f t="shared" si="327"/>
        <v>5</v>
      </c>
      <c r="J341" s="218">
        <f t="shared" si="328"/>
      </c>
      <c r="K341" s="218">
        <f t="shared" si="329"/>
      </c>
      <c r="L341" s="218">
        <f t="shared" si="330"/>
      </c>
      <c r="M341" s="218">
        <f t="shared" si="331"/>
      </c>
      <c r="N341" s="218">
        <f t="shared" si="332"/>
      </c>
    </row>
    <row r="342" spans="1:14" ht="12.75">
      <c r="A342" s="243">
        <f>Results!J114</f>
        <v>37</v>
      </c>
      <c r="B342" s="244">
        <v>3</v>
      </c>
      <c r="C342" s="232" t="str">
        <f>IF(A342=0,"",INDEX('Team Declaration'!$C$22:$BI$33,MATCH(A339,'Team Declaration'!$B$22:$B$33,0),MATCH(A342,'Team Declaration'!$C$20:$BI$20,0)))</f>
        <v>Maria Birch</v>
      </c>
      <c r="D342" s="232" t="str">
        <f>IF(A342=0,"",INDEX('Team Declaration'!$C$19:$BI$33,1,MATCH(A342,'Team Declaration'!$C$20:$BI$20,0)-6))</f>
        <v>Haywards Heath &amp; Lewes</v>
      </c>
      <c r="E342" s="247" t="str">
        <f>Results!K114</f>
        <v>w19.5</v>
      </c>
      <c r="F342" s="244">
        <v>4</v>
      </c>
      <c r="H342" s="218">
        <f t="shared" si="326"/>
      </c>
      <c r="I342" s="218">
        <f t="shared" si="327"/>
      </c>
      <c r="J342" s="218">
        <f t="shared" si="328"/>
      </c>
      <c r="K342" s="218">
        <f t="shared" si="329"/>
      </c>
      <c r="L342" s="218">
        <f t="shared" si="330"/>
      </c>
      <c r="M342" s="218">
        <f t="shared" si="331"/>
        <v>4</v>
      </c>
      <c r="N342" s="218">
        <f t="shared" si="332"/>
      </c>
    </row>
    <row r="343" spans="1:14" ht="12.75">
      <c r="A343" s="243">
        <f>Results!J115</f>
        <v>0</v>
      </c>
      <c r="B343" s="244">
        <v>4</v>
      </c>
      <c r="C343" s="232">
        <f>IF(A343=0,"",INDEX('Team Declaration'!$C$22:$BI$33,MATCH(A339,'Team Declaration'!$B$22:$B$33,0),MATCH(A343,'Team Declaration'!$C$20:$BI$20,0)))</f>
      </c>
      <c r="D343" s="232">
        <f>IF(A343=0,"",INDEX('Team Declaration'!$C$19:$BI$33,1,MATCH(A343,'Team Declaration'!$C$20:$BI$20,0)-6))</f>
      </c>
      <c r="E343" s="247">
        <f>Results!K115</f>
        <v>0</v>
      </c>
      <c r="F343" s="244">
        <v>3</v>
      </c>
      <c r="H343" s="218">
        <f t="shared" si="326"/>
      </c>
      <c r="I343" s="218">
        <f t="shared" si="327"/>
      </c>
      <c r="J343" s="218">
        <f t="shared" si="328"/>
      </c>
      <c r="K343" s="218">
        <f t="shared" si="329"/>
      </c>
      <c r="L343" s="218">
        <f t="shared" si="330"/>
      </c>
      <c r="M343" s="218">
        <f t="shared" si="331"/>
      </c>
      <c r="N343" s="218">
        <f t="shared" si="332"/>
      </c>
    </row>
    <row r="344" spans="1:14" ht="12.75">
      <c r="A344" s="243">
        <f>Results!J116</f>
        <v>0</v>
      </c>
      <c r="B344" s="244">
        <v>5</v>
      </c>
      <c r="C344" s="232">
        <f>IF(A344=0,"",INDEX('Team Declaration'!$C$22:$BI$33,MATCH(A339,'Team Declaration'!$B$22:$B$33,0),MATCH(A344,'Team Declaration'!$C$20:$BI$20,0)))</f>
      </c>
      <c r="D344" s="232">
        <f>IF(A344=0,"",INDEX('Team Declaration'!$C$19:$BI$33,1,MATCH(A344,'Team Declaration'!$C$20:$BI$20,0)-6))</f>
      </c>
      <c r="E344" s="247">
        <f>Results!K116</f>
        <v>0</v>
      </c>
      <c r="F344" s="244">
        <v>2</v>
      </c>
      <c r="H344" s="218">
        <f t="shared" si="326"/>
      </c>
      <c r="I344" s="218">
        <f t="shared" si="327"/>
      </c>
      <c r="J344" s="218">
        <f t="shared" si="328"/>
      </c>
      <c r="K344" s="218">
        <f t="shared" si="329"/>
      </c>
      <c r="L344" s="218">
        <f t="shared" si="330"/>
      </c>
      <c r="M344" s="218">
        <f t="shared" si="331"/>
      </c>
      <c r="N344" s="218">
        <f t="shared" si="332"/>
      </c>
    </row>
    <row r="345" spans="1:14" ht="12.75">
      <c r="A345" s="243">
        <f>Results!J117</f>
        <v>0</v>
      </c>
      <c r="B345" s="244">
        <v>6</v>
      </c>
      <c r="C345" s="232">
        <f>IF(A345=0,"",INDEX('Team Declaration'!$C$22:$BI$33,MATCH(A339,'Team Declaration'!$B$22:$B$33,0),MATCH(A345,'Team Declaration'!$C$20:$BI$20,0)))</f>
      </c>
      <c r="D345" s="232">
        <f>IF(A345=0,"",INDEX('Team Declaration'!$C$19:$BI$33,1,MATCH(A345,'Team Declaration'!$C$20:$BI$20,0)-6))</f>
      </c>
      <c r="E345" s="247">
        <f>Results!K117</f>
        <v>0</v>
      </c>
      <c r="F345" s="244">
        <v>1</v>
      </c>
      <c r="H345" s="218">
        <f t="shared" si="326"/>
      </c>
      <c r="I345" s="218">
        <f t="shared" si="327"/>
      </c>
      <c r="J345" s="218">
        <f t="shared" si="328"/>
      </c>
      <c r="K345" s="218">
        <f t="shared" si="329"/>
      </c>
      <c r="L345" s="218">
        <f t="shared" si="330"/>
      </c>
      <c r="M345" s="218">
        <f t="shared" si="331"/>
      </c>
      <c r="N345" s="218">
        <f t="shared" si="332"/>
      </c>
    </row>
    <row r="346" spans="1:16" ht="12.75">
      <c r="A346" s="212" t="str">
        <f>Results!M104</f>
        <v>4x100 Relay</v>
      </c>
      <c r="C346" s="229" t="str">
        <f>CONCATENATE("Womens ",P346)</f>
        <v>Womens 4x100 Relay</v>
      </c>
      <c r="D346" s="234"/>
      <c r="E346" s="212">
        <f>Results!E312</f>
        <v>0</v>
      </c>
      <c r="P346" t="str">
        <f>CONCATENATE(A346)</f>
        <v>4x100 Relay</v>
      </c>
    </row>
    <row r="347" spans="1:14" ht="12.75">
      <c r="A347" s="249" t="str">
        <f>Results!P105</f>
        <v>C</v>
      </c>
      <c r="B347" s="250">
        <v>1</v>
      </c>
      <c r="C347" s="239" t="str">
        <f>IF(A347=0,"",INDEX('Team Declaration'!$C$22:$BI$33,MATCH(A$346,'Team Declaration'!$B$22:$B$33,0)+3,MATCH(A347,'Team Declaration'!$C$20:$BI$20,0)+2))</f>
        <v>Stefanie Dornbusch, Paula Blackledge, Tracey Brockbank &amp; Jo Wilding</v>
      </c>
      <c r="D347" s="240" t="str">
        <f>IF(A347=0,"",INDEX('Team Declaration'!$C$19:$BI$33,1,MATCH(LEFT(A347,1),'Team Declaration'!$C$20:$BI$20,0)))</f>
        <v>Brighton &amp; Hove AC</v>
      </c>
      <c r="E347" s="251">
        <f>Results!Q105</f>
        <v>67.9</v>
      </c>
      <c r="F347" s="250">
        <v>6</v>
      </c>
      <c r="H347" s="218">
        <f aca="true" t="shared" si="333" ref="H347:H352">IF($A347="","",IF(LEFT($A347,1)=H$10,$F347,""))</f>
      </c>
      <c r="I347" s="218">
        <f aca="true" t="shared" si="334" ref="I347:I352">IF($A347="","",IF(LEFT($A347,1)=I$10,$F347,""))</f>
        <v>6</v>
      </c>
      <c r="J347" s="218">
        <f aca="true" t="shared" si="335" ref="J347:J352">IF($A347="","",IF(LEFT($A347,1)=J$10,$F347,""))</f>
      </c>
      <c r="K347" s="218">
        <f aca="true" t="shared" si="336" ref="K347:K352">IF($A347="","",IF(LEFT($A347,1)=K$10,$F347,""))</f>
      </c>
      <c r="L347" s="218">
        <f aca="true" t="shared" si="337" ref="L347:L352">IF($A347="","",IF(LEFT($A347,1)=L$10,$F347,""))</f>
      </c>
      <c r="M347" s="218">
        <f aca="true" t="shared" si="338" ref="M347:M352">IF($A347="","",IF(LEFT($A347,1)=M$10,$F347,""))</f>
      </c>
      <c r="N347" s="218">
        <f aca="true" t="shared" si="339" ref="N347:N352">IF($A347="","",IF(LEFT($A347,1)=N$10,$F347,""))</f>
      </c>
    </row>
    <row r="348" spans="1:14" ht="26.25" customHeight="1">
      <c r="A348" s="249" t="str">
        <f>Results!P108</f>
        <v>D</v>
      </c>
      <c r="B348" s="250">
        <v>2</v>
      </c>
      <c r="C348" s="239">
        <f>IF(A348=0,"",INDEX('Team Declaration'!$C$22:$BI$33,MATCH(A$346,'Team Declaration'!$B$22:$B$33,0)+3,MATCH(A348,'Team Declaration'!$C$20:$BI$20,0)+2))</f>
        <v>0</v>
      </c>
      <c r="D348" s="240" t="str">
        <f>IF(A348=0,"",INDEX('Team Declaration'!$C$19:$BI$33,1,MATCH(LEFT(A348,1),'Team Declaration'!$C$20:$BI$20,0)))</f>
        <v>Eastbourne Rovers AC</v>
      </c>
      <c r="E348" s="251">
        <f>Results!Q108</f>
        <v>70.2</v>
      </c>
      <c r="F348" s="250">
        <v>5</v>
      </c>
      <c r="H348" s="218">
        <f t="shared" si="333"/>
      </c>
      <c r="I348" s="218">
        <f t="shared" si="334"/>
      </c>
      <c r="J348" s="218">
        <f t="shared" si="335"/>
      </c>
      <c r="K348" s="218">
        <f t="shared" si="336"/>
        <v>5</v>
      </c>
      <c r="L348" s="218">
        <f t="shared" si="337"/>
      </c>
      <c r="M348" s="218">
        <f t="shared" si="338"/>
      </c>
      <c r="N348" s="218">
        <f t="shared" si="339"/>
      </c>
    </row>
    <row r="349" spans="1:14" ht="26.25" customHeight="1">
      <c r="A349" s="249" t="str">
        <f>Results!P111</f>
        <v>L</v>
      </c>
      <c r="B349" s="250">
        <v>3</v>
      </c>
      <c r="C349" s="239" t="str">
        <f>IF(A349=0,"",INDEX('Team Declaration'!$C$22:$BI$33,MATCH(A$346,'Team Declaration'!$B$22:$B$33,0)+3,MATCH(A349,'Team Declaration'!$C$20:$BI$20,0)+2))</f>
        <v>Anne Miners, Jo Renshaw, Caroline Wood &amp; Lesley Parsons</v>
      </c>
      <c r="D349" s="240" t="str">
        <f>IF(A349=0,"",INDEX('Team Declaration'!$C$19:$BI$33,1,MATCH(LEFT(A349,1),'Team Declaration'!$C$20:$BI$20,0)))</f>
        <v>Arena 80</v>
      </c>
      <c r="E349" s="251">
        <f>Results!Q111</f>
        <v>75.8</v>
      </c>
      <c r="F349" s="250">
        <v>4</v>
      </c>
      <c r="H349" s="218">
        <f t="shared" si="333"/>
        <v>4</v>
      </c>
      <c r="I349" s="218">
        <f t="shared" si="334"/>
      </c>
      <c r="J349" s="218">
        <f t="shared" si="335"/>
      </c>
      <c r="K349" s="218">
        <f t="shared" si="336"/>
      </c>
      <c r="L349" s="218">
        <f t="shared" si="337"/>
      </c>
      <c r="M349" s="218">
        <f t="shared" si="338"/>
      </c>
      <c r="N349" s="218">
        <f t="shared" si="339"/>
      </c>
    </row>
    <row r="350" spans="1:14" ht="26.25" customHeight="1">
      <c r="A350" s="249" t="str">
        <f>Results!P114</f>
        <v>K</v>
      </c>
      <c r="B350" s="250">
        <v>4</v>
      </c>
      <c r="C350" s="239" t="str">
        <f>IF(A350=0,"",INDEX('Team Declaration'!$C$22:$BI$33,MATCH(A$346,'Team Declaration'!$B$22:$B$33,0)+3,MATCH(A350,'Team Declaration'!$C$20:$BI$20,0)+2))</f>
        <v>Karin Divall, Maria Birch, Abigail Redd &amp; Helen Diack</v>
      </c>
      <c r="D350" s="240" t="str">
        <f>IF(A350=0,"",INDEX('Team Declaration'!$C$19:$BI$33,1,MATCH(LEFT(A350,1),'Team Declaration'!$C$20:$BI$20,0)))</f>
        <v>Haywards Heath &amp; Lewes</v>
      </c>
      <c r="E350" s="251">
        <f>Results!Q114</f>
        <v>76.5</v>
      </c>
      <c r="F350" s="250">
        <v>3</v>
      </c>
      <c r="H350" s="218">
        <f t="shared" si="333"/>
      </c>
      <c r="I350" s="218">
        <f t="shared" si="334"/>
      </c>
      <c r="J350" s="218">
        <f t="shared" si="335"/>
      </c>
      <c r="K350" s="218">
        <f t="shared" si="336"/>
      </c>
      <c r="L350" s="218">
        <f t="shared" si="337"/>
      </c>
      <c r="M350" s="218">
        <f t="shared" si="338"/>
        <v>3</v>
      </c>
      <c r="N350" s="218">
        <f t="shared" si="339"/>
      </c>
    </row>
    <row r="351" spans="1:14" ht="26.25" customHeight="1">
      <c r="A351" s="249">
        <f>Results!P117</f>
        <v>0</v>
      </c>
      <c r="B351" s="250">
        <v>5</v>
      </c>
      <c r="C351" s="239">
        <f>IF(A351=0,"",INDEX('Team Declaration'!$C$22:$BI$33,MATCH(A$346,'Team Declaration'!$B$22:$B$33,0)+3,MATCH(A351,'Team Declaration'!$C$20:$BI$20,0)+2))</f>
      </c>
      <c r="D351" s="240">
        <f>IF(A351=0,"",INDEX('Team Declaration'!$C$19:$BI$33,1,MATCH(LEFT(A351,1),'Team Declaration'!$C$20:$BI$20,0)))</f>
      </c>
      <c r="E351" s="251">
        <f>Results!Q117</f>
        <v>0</v>
      </c>
      <c r="F351" s="250">
        <v>2</v>
      </c>
      <c r="H351" s="218">
        <f t="shared" si="333"/>
      </c>
      <c r="I351" s="218">
        <f t="shared" si="334"/>
      </c>
      <c r="J351" s="218">
        <f t="shared" si="335"/>
      </c>
      <c r="K351" s="218">
        <f t="shared" si="336"/>
      </c>
      <c r="L351" s="218">
        <f t="shared" si="337"/>
      </c>
      <c r="M351" s="218">
        <f t="shared" si="338"/>
      </c>
      <c r="N351" s="218">
        <f t="shared" si="339"/>
      </c>
    </row>
    <row r="352" spans="1:14" ht="26.25" customHeight="1">
      <c r="A352" s="249">
        <f>Results!P120</f>
        <v>0</v>
      </c>
      <c r="B352" s="250">
        <v>6</v>
      </c>
      <c r="C352" s="239">
        <f>IF(A352=0,"",INDEX('Team Declaration'!$C$22:$BI$33,MATCH(A$346,'Team Declaration'!$B$22:$B$33,0)+3,MATCH(A352,'Team Declaration'!$C$20:$BI$20,0)+2))</f>
      </c>
      <c r="D352" s="240">
        <f>IF(A352=0,"",INDEX('Team Declaration'!$C$19:$BI$33,1,MATCH(LEFT(A352,1),'Team Declaration'!$C$20:$BI$20,0)))</f>
      </c>
      <c r="E352" s="251">
        <f>Results!Q120</f>
        <v>0</v>
      </c>
      <c r="F352" s="250">
        <v>1</v>
      </c>
      <c r="H352" s="218">
        <f t="shared" si="333"/>
      </c>
      <c r="I352" s="218">
        <f t="shared" si="334"/>
      </c>
      <c r="J352" s="218">
        <f t="shared" si="335"/>
      </c>
      <c r="K352" s="218">
        <f t="shared" si="336"/>
      </c>
      <c r="L352" s="218">
        <f t="shared" si="337"/>
      </c>
      <c r="M352" s="218">
        <f t="shared" si="338"/>
      </c>
      <c r="N352" s="218">
        <f t="shared" si="339"/>
      </c>
    </row>
    <row r="353" spans="6:15" ht="12.75">
      <c r="F353" s="213"/>
      <c r="G353" s="213"/>
      <c r="H353" s="213">
        <f aca="true" t="shared" si="340" ref="H353:O353">SUM(H18:H352)</f>
        <v>60</v>
      </c>
      <c r="I353" s="213">
        <f t="shared" si="340"/>
        <v>211</v>
      </c>
      <c r="J353" s="213">
        <f t="shared" si="340"/>
        <v>0</v>
      </c>
      <c r="K353" s="213">
        <f t="shared" si="340"/>
        <v>193</v>
      </c>
      <c r="L353" s="213">
        <f t="shared" si="340"/>
        <v>0</v>
      </c>
      <c r="M353" s="213">
        <f t="shared" si="340"/>
        <v>144</v>
      </c>
      <c r="N353" s="213">
        <f t="shared" si="340"/>
        <v>17</v>
      </c>
      <c r="O353" s="213">
        <f t="shared" si="340"/>
        <v>0</v>
      </c>
    </row>
  </sheetData>
  <sheetProtection selectLockedCells="1" selectUnlockedCells="1"/>
  <autoFilter ref="A1:N353"/>
  <mergeCells count="1">
    <mergeCell ref="O1:O8"/>
  </mergeCells>
  <printOptions horizontalCentered="1"/>
  <pageMargins left="0.7083333333333334" right="0.7083333333333334" top="0.7479166666666667" bottom="0.3541666666666667" header="0.5118055555555555" footer="0.5118055555555555"/>
  <pageSetup horizontalDpi="300" verticalDpi="300" orientation="portrait" paperSize="9"/>
  <rowBreaks count="1" manualBreakCount="1"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 Face</dc:creator>
  <cp:keywords/>
  <dc:description/>
  <cp:lastModifiedBy>Fat Face</cp:lastModifiedBy>
  <dcterms:created xsi:type="dcterms:W3CDTF">2018-05-01T20:45:18Z</dcterms:created>
  <dcterms:modified xsi:type="dcterms:W3CDTF">2018-05-01T20:45:18Z</dcterms:modified>
  <cp:category/>
  <cp:version/>
  <cp:contentType/>
  <cp:contentStatus/>
</cp:coreProperties>
</file>