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105" tabRatio="498" activeTab="1"/>
  </bookViews>
  <sheets>
    <sheet name="Team Declaration" sheetId="1" r:id="rId1"/>
    <sheet name="Results" sheetId="2" r:id="rId2"/>
    <sheet name="N-S Results" sheetId="3" r:id="rId3"/>
    <sheet name="Sheet1" sheetId="4" r:id="rId4"/>
  </sheets>
  <definedNames/>
  <calcPr fullCalcOnLoad="1"/>
</workbook>
</file>

<file path=xl/comments1.xml><?xml version="1.0" encoding="utf-8"?>
<comments xmlns="http://schemas.openxmlformats.org/spreadsheetml/2006/main">
  <authors>
    <author>Tom &amp; Gloria</author>
  </authors>
  <commentList>
    <comment ref="B9" authorId="0">
      <text>
        <r>
          <rPr>
            <sz val="9"/>
            <rFont val="Tahoma"/>
            <family val="2"/>
          </rPr>
          <t>Note:-This event includes 60+</t>
        </r>
      </text>
    </comment>
    <comment ref="B10" authorId="0">
      <text>
        <r>
          <rPr>
            <sz val="9"/>
            <rFont val="Tahoma"/>
            <family val="2"/>
          </rPr>
          <t>Note:-This event includes 60+</t>
        </r>
      </text>
    </comment>
    <comment ref="B25" authorId="0">
      <text>
        <r>
          <rPr>
            <sz val="9"/>
            <rFont val="Tahoma"/>
            <family val="2"/>
          </rPr>
          <t>Note:-This event includes 60+</t>
        </r>
      </text>
    </comment>
    <comment ref="B26" authorId="0">
      <text>
        <r>
          <rPr>
            <sz val="9"/>
            <rFont val="Tahoma"/>
            <family val="2"/>
          </rPr>
          <t>Note:-This event includes 60+</t>
        </r>
      </text>
    </comment>
  </commentList>
</comments>
</file>

<file path=xl/sharedStrings.xml><?xml version="1.0" encoding="utf-8"?>
<sst xmlns="http://schemas.openxmlformats.org/spreadsheetml/2006/main" count="670" uniqueCount="221">
  <si>
    <t>Track</t>
  </si>
  <si>
    <t>Field</t>
  </si>
  <si>
    <t>Event</t>
  </si>
  <si>
    <t>1st</t>
  </si>
  <si>
    <t>2nd</t>
  </si>
  <si>
    <t>3rd</t>
  </si>
  <si>
    <t>4th</t>
  </si>
  <si>
    <t>5th</t>
  </si>
  <si>
    <t>A</t>
  </si>
  <si>
    <t>AA</t>
  </si>
  <si>
    <t>B</t>
  </si>
  <si>
    <t>BB</t>
  </si>
  <si>
    <t>H</t>
  </si>
  <si>
    <t>HH</t>
  </si>
  <si>
    <t>E</t>
  </si>
  <si>
    <t>EE</t>
  </si>
  <si>
    <t>M</t>
  </si>
  <si>
    <t>MM</t>
  </si>
  <si>
    <t>G</t>
  </si>
  <si>
    <t>GG</t>
  </si>
  <si>
    <t>W</t>
  </si>
  <si>
    <t>WW</t>
  </si>
  <si>
    <t>50+</t>
  </si>
  <si>
    <t>60+</t>
  </si>
  <si>
    <t>Javelin</t>
  </si>
  <si>
    <t>C</t>
  </si>
  <si>
    <t>CC</t>
  </si>
  <si>
    <t>F</t>
  </si>
  <si>
    <t>FF</t>
  </si>
  <si>
    <t>D</t>
  </si>
  <si>
    <t>DD</t>
  </si>
  <si>
    <t>T</t>
  </si>
  <si>
    <t>TT</t>
  </si>
  <si>
    <t>K</t>
  </si>
  <si>
    <t>KK</t>
  </si>
  <si>
    <t>X</t>
  </si>
  <si>
    <t>XX</t>
  </si>
  <si>
    <t>Age Group</t>
  </si>
  <si>
    <t>Men</t>
  </si>
  <si>
    <t>Women</t>
  </si>
  <si>
    <t>Enter Date &gt;</t>
  </si>
  <si>
    <t>Sussex Vets League</t>
  </si>
  <si>
    <t>Arena 80</t>
  </si>
  <si>
    <t>Brighton &amp; Hove AC</t>
  </si>
  <si>
    <t>Crawley AC</t>
  </si>
  <si>
    <t>Eastbourne</t>
  </si>
  <si>
    <t>Hastings AC</t>
  </si>
  <si>
    <t>Haywards Heath &amp; Lewes</t>
  </si>
  <si>
    <t>Worthing &amp; Steyning</t>
  </si>
  <si>
    <t>Enter Track &gt;</t>
  </si>
  <si>
    <t>Final Scores</t>
  </si>
  <si>
    <t>Triple Jump</t>
  </si>
  <si>
    <t>A - AA - 10 - 8</t>
  </si>
  <si>
    <t>B - BB - 11 - 1</t>
  </si>
  <si>
    <t>H - HH - 15 - 5</t>
  </si>
  <si>
    <t>E - EE - 14 - 4</t>
  </si>
  <si>
    <t>M - MM - 16 - 6</t>
  </si>
  <si>
    <t>G - GG - 17 - 7</t>
  </si>
  <si>
    <t>W - WW - 12 - 2</t>
  </si>
  <si>
    <t>C - CC - 21 - 31</t>
  </si>
  <si>
    <t>F - FF - 28 - 38</t>
  </si>
  <si>
    <t>D - DD - 24 - 34</t>
  </si>
  <si>
    <t>T - TT - 26 - 36</t>
  </si>
  <si>
    <t>K - KK - 27 - 37</t>
  </si>
  <si>
    <t>X - XX - 22 - 32</t>
  </si>
  <si>
    <t>Pos</t>
  </si>
  <si>
    <t>Pts</t>
  </si>
  <si>
    <t>L</t>
  </si>
  <si>
    <t>LL</t>
  </si>
  <si>
    <t>L - LL - 20 - 30</t>
  </si>
  <si>
    <t>B&amp;H</t>
  </si>
  <si>
    <t>A80</t>
  </si>
  <si>
    <t>CAC</t>
  </si>
  <si>
    <t>ERAC</t>
  </si>
  <si>
    <t>HAC</t>
  </si>
  <si>
    <t>HHH</t>
  </si>
  <si>
    <t>WDC</t>
  </si>
  <si>
    <t>Discus</t>
  </si>
  <si>
    <t>LEWES</t>
  </si>
  <si>
    <t>Pole Vault</t>
  </si>
  <si>
    <t>200 metres</t>
  </si>
  <si>
    <t>2000m Walk</t>
  </si>
  <si>
    <t>800 metres</t>
  </si>
  <si>
    <t>3000 metres</t>
  </si>
  <si>
    <t>4 x  200 relay</t>
  </si>
  <si>
    <t>Shot</t>
  </si>
  <si>
    <t>Long Jump</t>
  </si>
  <si>
    <t>5000 metres</t>
  </si>
  <si>
    <t>4 x 200 relay</t>
  </si>
  <si>
    <t>Club</t>
  </si>
  <si>
    <t>Stuart Stoneham</t>
  </si>
  <si>
    <t>Paul Gasson</t>
  </si>
  <si>
    <t>Graham Shorter</t>
  </si>
  <si>
    <t>Joe Ashley</t>
  </si>
  <si>
    <t>Del Wallace</t>
  </si>
  <si>
    <t>Isobel Muir</t>
  </si>
  <si>
    <t>Jenny Hughes</t>
  </si>
  <si>
    <t>Mike Airey</t>
  </si>
  <si>
    <t>Tim Carder</t>
  </si>
  <si>
    <t>Mike Ellis-Martin</t>
  </si>
  <si>
    <t>Dave Rogers</t>
  </si>
  <si>
    <t>Mark Halls</t>
  </si>
  <si>
    <t>Sarah Hewitt</t>
  </si>
  <si>
    <t>Tracey Brockbank</t>
  </si>
  <si>
    <t>Catriona Gardiner</t>
  </si>
  <si>
    <t>Judith Carder</t>
  </si>
  <si>
    <t>Sian Williams</t>
  </si>
  <si>
    <t>Cathy Ulliott</t>
  </si>
  <si>
    <t>Camilla Moyle</t>
  </si>
  <si>
    <t>Jeanette Kenneally</t>
  </si>
  <si>
    <t>Helen Fitzgerald</t>
  </si>
  <si>
    <t>Camilla Bishop</t>
  </si>
  <si>
    <t xml:space="preserve">Worthing </t>
  </si>
  <si>
    <t>Grant Stirling</t>
  </si>
  <si>
    <t>Brian Slaughter</t>
  </si>
  <si>
    <t>Ben Anderson</t>
  </si>
  <si>
    <t>Will Morris</t>
  </si>
  <si>
    <t>Peter Morgan</t>
  </si>
  <si>
    <t>Neal Robinson</t>
  </si>
  <si>
    <t>Andy Ruffell</t>
  </si>
  <si>
    <t>Norman</t>
  </si>
  <si>
    <t>David Ayling</t>
  </si>
  <si>
    <t>Martin Bell</t>
  </si>
  <si>
    <t>Graham Purdye</t>
  </si>
  <si>
    <t>Barry Morris</t>
  </si>
  <si>
    <t>F Middlemass</t>
  </si>
  <si>
    <t>Angela Morgan</t>
  </si>
  <si>
    <t>Julie Chicken</t>
  </si>
  <si>
    <t>Liz Brandon</t>
  </si>
  <si>
    <t>S Keen</t>
  </si>
  <si>
    <t>K Bowler</t>
  </si>
  <si>
    <t>K Tattam</t>
  </si>
  <si>
    <t>A Feakes</t>
  </si>
  <si>
    <t>Paul Cousins</t>
  </si>
  <si>
    <t>Mike Bale</t>
  </si>
  <si>
    <t>Ben Radcliffe</t>
  </si>
  <si>
    <t>Mark Rahman</t>
  </si>
  <si>
    <t>Ciaran Harvey</t>
  </si>
  <si>
    <t>Andrew Masters</t>
  </si>
  <si>
    <t>Matt Homewood</t>
  </si>
  <si>
    <t>Mark McLoughlin</t>
  </si>
  <si>
    <t>Jon Burrell</t>
  </si>
  <si>
    <t>Linda Tullett</t>
  </si>
  <si>
    <t>Jo Buckley</t>
  </si>
  <si>
    <t>Jenny Denyer</t>
  </si>
  <si>
    <t>Andrea Ingram</t>
  </si>
  <si>
    <t>Karin Divall</t>
  </si>
  <si>
    <t>Fran Kelly</t>
  </si>
  <si>
    <t>Helen Sida</t>
  </si>
  <si>
    <t>Felicity Webster</t>
  </si>
  <si>
    <t>WDH</t>
  </si>
  <si>
    <t>John Evans</t>
  </si>
  <si>
    <t xml:space="preserve">Bob Sumsion </t>
  </si>
  <si>
    <t>2.25.0</t>
  </si>
  <si>
    <t>2.27.5</t>
  </si>
  <si>
    <t>2.34.1</t>
  </si>
  <si>
    <t>2.44.8</t>
  </si>
  <si>
    <t>2.12.0</t>
  </si>
  <si>
    <t>1.12.8</t>
  </si>
  <si>
    <t>2.14.2</t>
  </si>
  <si>
    <t>2.18.9</t>
  </si>
  <si>
    <t>2.17.6</t>
  </si>
  <si>
    <t>2.22.5</t>
  </si>
  <si>
    <t>2.28.0</t>
  </si>
  <si>
    <t>2.41.3</t>
  </si>
  <si>
    <t>12.44.3</t>
  </si>
  <si>
    <t>13.09.3</t>
  </si>
  <si>
    <t>13.32.4</t>
  </si>
  <si>
    <t>13.03.4</t>
  </si>
  <si>
    <t>16.13.1</t>
  </si>
  <si>
    <t>Manjula Moon</t>
  </si>
  <si>
    <t>14.31.6</t>
  </si>
  <si>
    <t>13.13.3</t>
  </si>
  <si>
    <t>13.33.9</t>
  </si>
  <si>
    <t>13.23.9</t>
  </si>
  <si>
    <t>1.47.1</t>
  </si>
  <si>
    <t>1.58.7</t>
  </si>
  <si>
    <t>2.00.3</t>
  </si>
  <si>
    <t>2.05.0</t>
  </si>
  <si>
    <t>2.10.8</t>
  </si>
  <si>
    <t>2.16.7</t>
  </si>
  <si>
    <t>2.21.7</t>
  </si>
  <si>
    <t>2.53.7</t>
  </si>
  <si>
    <t>Caroline Wood</t>
  </si>
  <si>
    <t>19.41.1</t>
  </si>
  <si>
    <t>19.44.3</t>
  </si>
  <si>
    <t>20.40.6</t>
  </si>
  <si>
    <t>20.48.2</t>
  </si>
  <si>
    <t>20.20.1</t>
  </si>
  <si>
    <t>20.41.0</t>
  </si>
  <si>
    <t>21.23.9</t>
  </si>
  <si>
    <t>24.10.5</t>
  </si>
  <si>
    <t>2.47.3</t>
  </si>
  <si>
    <t>2.49.4</t>
  </si>
  <si>
    <t>2.50.7</t>
  </si>
  <si>
    <t>3.04.9</t>
  </si>
  <si>
    <t>3.57.0</t>
  </si>
  <si>
    <t>3.45.3</t>
  </si>
  <si>
    <t>2.54.4</t>
  </si>
  <si>
    <t>2.54.9</t>
  </si>
  <si>
    <t>3.38.6</t>
  </si>
  <si>
    <t>Shaun Billing</t>
  </si>
  <si>
    <t>Peter Witcomb</t>
  </si>
  <si>
    <t>10.01.3</t>
  </si>
  <si>
    <t>10.06.5</t>
  </si>
  <si>
    <t>10.22.3</t>
  </si>
  <si>
    <t>10.31.6</t>
  </si>
  <si>
    <t>10.12.2</t>
  </si>
  <si>
    <t>10.28.8</t>
  </si>
  <si>
    <t>10.46.8</t>
  </si>
  <si>
    <t>12.58.9</t>
  </si>
  <si>
    <t>10.29.2</t>
  </si>
  <si>
    <t>11.14.5</t>
  </si>
  <si>
    <t>11.48.0</t>
  </si>
  <si>
    <t>Brighton</t>
  </si>
  <si>
    <t>HHH?Lewes</t>
  </si>
  <si>
    <t>Brighton &amp; Hove</t>
  </si>
  <si>
    <t>HHH/Lewes</t>
  </si>
  <si>
    <t>Robin Sutherland</t>
  </si>
  <si>
    <t>2.57.0</t>
  </si>
  <si>
    <t>Lesley Parsons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</si>
</sst>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 mmm\ yyyy"/>
    <numFmt numFmtId="165" formatCode="\(##.0\)"/>
    <numFmt numFmtId="166" formatCode="0.0"/>
    <numFmt numFmtId="167" formatCode="\(##.#\)"/>
    <numFmt numFmtId="168" formatCode="ss.0"/>
    <numFmt numFmtId="169" formatCode="\(mm\.\)ss\.s"/>
    <numFmt numFmtId="170" formatCode="m:ss.0"/>
    <numFmt numFmtId="171" formatCode="[m]\.ss\.s"/>
    <numFmt numFmtId="172" formatCode="\(##.00\)"/>
    <numFmt numFmtId="173" formatCode="h:mm"/>
    <numFmt numFmtId="174" formatCode="mmm\-yyyy"/>
    <numFmt numFmtId="175" formatCode="mm:ss\.s"/>
    <numFmt numFmtId="176" formatCode="hh:mm:ss;@"/>
    <numFmt numFmtId="177" formatCode="mm:ss\.ss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#.##"/>
    <numFmt numFmtId="184" formatCode="d\ mmmm\ yyyy"/>
    <numFmt numFmtId="185" formatCode="d\ mmm\ yy"/>
    <numFmt numFmtId="186" formatCode="#.##.0"/>
    <numFmt numFmtId="187" formatCode="0.00000"/>
    <numFmt numFmtId="188" formatCode="0.00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2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14"/>
      <name val="Arial"/>
      <family val="2"/>
    </font>
    <font>
      <b/>
      <u val="single"/>
      <sz val="10"/>
      <color indexed="14"/>
      <name val="Arial"/>
      <family val="2"/>
    </font>
    <font>
      <b/>
      <sz val="10"/>
      <color indexed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9"/>
      <name val="Tahoma"/>
      <family val="2"/>
    </font>
    <font>
      <sz val="2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10"/>
      <color indexed="14"/>
      <name val="Arial"/>
      <family val="2"/>
    </font>
    <font>
      <sz val="10"/>
      <color indexed="62"/>
      <name val="Arial"/>
      <family val="2"/>
    </font>
    <font>
      <sz val="10"/>
      <color indexed="30"/>
      <name val="Arial"/>
      <family val="2"/>
    </font>
    <font>
      <sz val="10"/>
      <color rgb="FFFF00FF"/>
      <name val="Arial"/>
      <family val="2"/>
    </font>
    <font>
      <b/>
      <sz val="10"/>
      <color rgb="FFFF00FF"/>
      <name val="Arial"/>
      <family val="2"/>
    </font>
    <font>
      <sz val="10"/>
      <color theme="4"/>
      <name val="Arial"/>
      <family val="2"/>
    </font>
    <font>
      <sz val="10"/>
      <color rgb="FF0070C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20" fillId="24" borderId="0" xfId="0" applyFont="1" applyFill="1" applyAlignment="1" applyProtection="1">
      <alignment/>
      <protection/>
    </xf>
    <xf numFmtId="15" fontId="20" fillId="24" borderId="0" xfId="0" applyNumberFormat="1" applyFont="1" applyFill="1" applyAlignment="1" applyProtection="1">
      <alignment horizontal="center"/>
      <protection/>
    </xf>
    <xf numFmtId="0" fontId="2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2" fillId="0" borderId="10" xfId="0" applyFont="1" applyBorder="1" applyAlignment="1" applyProtection="1">
      <alignment/>
      <protection locked="0"/>
    </xf>
    <xf numFmtId="0" fontId="32" fillId="0" borderId="11" xfId="0" applyFont="1" applyBorder="1" applyAlignment="1" applyProtection="1">
      <alignment/>
      <protection locked="0"/>
    </xf>
    <xf numFmtId="0" fontId="32" fillId="0" borderId="12" xfId="0" applyFont="1" applyBorder="1" applyAlignment="1" applyProtection="1">
      <alignment/>
      <protection locked="0"/>
    </xf>
    <xf numFmtId="0" fontId="32" fillId="0" borderId="13" xfId="0" applyFont="1" applyBorder="1" applyAlignment="1" applyProtection="1">
      <alignment/>
      <protection locked="0"/>
    </xf>
    <xf numFmtId="0" fontId="32" fillId="0" borderId="14" xfId="0" applyFont="1" applyBorder="1" applyAlignment="1" applyProtection="1">
      <alignment horizontal="left"/>
      <protection locked="0"/>
    </xf>
    <xf numFmtId="0" fontId="32" fillId="0" borderId="15" xfId="0" applyFont="1" applyBorder="1" applyAlignment="1" applyProtection="1">
      <alignment horizontal="left"/>
      <protection locked="0"/>
    </xf>
    <xf numFmtId="0" fontId="32" fillId="0" borderId="16" xfId="0" applyFont="1" applyBorder="1" applyAlignment="1" applyProtection="1">
      <alignment horizontal="left"/>
      <protection locked="0"/>
    </xf>
    <xf numFmtId="0" fontId="32" fillId="0" borderId="17" xfId="0" applyFont="1" applyBorder="1" applyAlignment="1" applyProtection="1">
      <alignment horizontal="left"/>
      <protection locked="0"/>
    </xf>
    <xf numFmtId="0" fontId="32" fillId="0" borderId="18" xfId="0" applyFont="1" applyBorder="1" applyAlignment="1" applyProtection="1">
      <alignment horizontal="left"/>
      <protection locked="0"/>
    </xf>
    <xf numFmtId="0" fontId="32" fillId="0" borderId="19" xfId="0" applyFont="1" applyBorder="1" applyAlignment="1" applyProtection="1">
      <alignment horizontal="left"/>
      <protection locked="0"/>
    </xf>
    <xf numFmtId="0" fontId="32" fillId="0" borderId="20" xfId="0" applyFont="1" applyBorder="1" applyAlignment="1" applyProtection="1">
      <alignment horizontal="left"/>
      <protection locked="0"/>
    </xf>
    <xf numFmtId="0" fontId="32" fillId="0" borderId="21" xfId="0" applyFont="1" applyBorder="1" applyAlignment="1" applyProtection="1">
      <alignment horizontal="left"/>
      <protection locked="0"/>
    </xf>
    <xf numFmtId="0" fontId="32" fillId="0" borderId="22" xfId="0" applyFont="1" applyBorder="1" applyAlignment="1" applyProtection="1">
      <alignment horizontal="left"/>
      <protection locked="0"/>
    </xf>
    <xf numFmtId="0" fontId="32" fillId="0" borderId="23" xfId="0" applyFont="1" applyBorder="1" applyAlignment="1" applyProtection="1">
      <alignment horizontal="left"/>
      <protection locked="0"/>
    </xf>
    <xf numFmtId="0" fontId="32" fillId="0" borderId="24" xfId="0" applyFont="1" applyBorder="1" applyAlignment="1" applyProtection="1">
      <alignment horizontal="left"/>
      <protection locked="0"/>
    </xf>
    <xf numFmtId="0" fontId="32" fillId="0" borderId="25" xfId="0" applyFont="1" applyBorder="1" applyAlignment="1" applyProtection="1">
      <alignment horizontal="left"/>
      <protection locked="0"/>
    </xf>
    <xf numFmtId="0" fontId="32" fillId="0" borderId="26" xfId="0" applyFont="1" applyBorder="1" applyAlignment="1" applyProtection="1">
      <alignment horizontal="left"/>
      <protection locked="0"/>
    </xf>
    <xf numFmtId="0" fontId="32" fillId="0" borderId="27" xfId="0" applyFont="1" applyBorder="1" applyAlignment="1" applyProtection="1">
      <alignment horizontal="left"/>
      <protection locked="0"/>
    </xf>
    <xf numFmtId="0" fontId="32" fillId="0" borderId="0" xfId="0" applyFont="1" applyBorder="1" applyAlignment="1" applyProtection="1">
      <alignment horizontal="left"/>
      <protection locked="0"/>
    </xf>
    <xf numFmtId="0" fontId="32" fillId="0" borderId="28" xfId="0" applyFont="1" applyFill="1" applyBorder="1" applyAlignment="1" applyProtection="1">
      <alignment horizontal="left"/>
      <protection locked="0"/>
    </xf>
    <xf numFmtId="0" fontId="32" fillId="0" borderId="29" xfId="0" applyFont="1" applyBorder="1" applyAlignment="1" applyProtection="1">
      <alignment horizontal="left"/>
      <protection locked="0"/>
    </xf>
    <xf numFmtId="166" fontId="32" fillId="0" borderId="20" xfId="0" applyNumberFormat="1" applyFont="1" applyBorder="1" applyAlignment="1" applyProtection="1">
      <alignment horizontal="left"/>
      <protection locked="0"/>
    </xf>
    <xf numFmtId="0" fontId="0" fillId="0" borderId="0" xfId="57" applyProtection="1">
      <alignment/>
      <protection locked="0"/>
    </xf>
    <xf numFmtId="0" fontId="26" fillId="0" borderId="0" xfId="57" applyFont="1" applyProtection="1">
      <alignment/>
      <protection locked="0"/>
    </xf>
    <xf numFmtId="0" fontId="28" fillId="0" borderId="0" xfId="57" applyFont="1" applyProtection="1">
      <alignment/>
      <protection locked="0"/>
    </xf>
    <xf numFmtId="0" fontId="26" fillId="0" borderId="30" xfId="57" applyFont="1" applyBorder="1" applyProtection="1">
      <alignment/>
      <protection locked="0"/>
    </xf>
    <xf numFmtId="0" fontId="26" fillId="0" borderId="31" xfId="57" applyFont="1" applyBorder="1" applyProtection="1">
      <alignment/>
      <protection locked="0"/>
    </xf>
    <xf numFmtId="0" fontId="26" fillId="0" borderId="32" xfId="57" applyFont="1" applyBorder="1" applyProtection="1">
      <alignment/>
      <protection locked="0"/>
    </xf>
    <xf numFmtId="0" fontId="26" fillId="0" borderId="33" xfId="57" applyFont="1" applyBorder="1" applyProtection="1">
      <alignment/>
      <protection locked="0"/>
    </xf>
    <xf numFmtId="0" fontId="26" fillId="0" borderId="32" xfId="57" applyFont="1" applyBorder="1" applyProtection="1">
      <alignment/>
      <protection locked="0"/>
    </xf>
    <xf numFmtId="0" fontId="26" fillId="0" borderId="34" xfId="57" applyFont="1" applyBorder="1" applyProtection="1">
      <alignment/>
      <protection locked="0"/>
    </xf>
    <xf numFmtId="0" fontId="26" fillId="0" borderId="35" xfId="57" applyFont="1" applyBorder="1" applyProtection="1">
      <alignment/>
      <protection locked="0"/>
    </xf>
    <xf numFmtId="0" fontId="26" fillId="0" borderId="36" xfId="57" applyFont="1" applyBorder="1" applyProtection="1">
      <alignment/>
      <protection locked="0"/>
    </xf>
    <xf numFmtId="0" fontId="26" fillId="0" borderId="37" xfId="57" applyFont="1" applyBorder="1" applyProtection="1">
      <alignment/>
      <protection locked="0"/>
    </xf>
    <xf numFmtId="0" fontId="26" fillId="0" borderId="38" xfId="57" applyFont="1" applyBorder="1" applyProtection="1">
      <alignment/>
      <protection locked="0"/>
    </xf>
    <xf numFmtId="0" fontId="26" fillId="0" borderId="39" xfId="57" applyFont="1" applyBorder="1" applyProtection="1">
      <alignment/>
      <protection locked="0"/>
    </xf>
    <xf numFmtId="0" fontId="26" fillId="0" borderId="40" xfId="57" applyFont="1" applyBorder="1" applyProtection="1">
      <alignment/>
      <protection locked="0"/>
    </xf>
    <xf numFmtId="0" fontId="26" fillId="0" borderId="41" xfId="57" applyFont="1" applyBorder="1" applyProtection="1">
      <alignment/>
      <protection locked="0"/>
    </xf>
    <xf numFmtId="0" fontId="41" fillId="0" borderId="36" xfId="57" applyFont="1" applyBorder="1" applyProtection="1">
      <alignment/>
      <protection locked="0"/>
    </xf>
    <xf numFmtId="0" fontId="41" fillId="0" borderId="32" xfId="57" applyFont="1" applyBorder="1" applyProtection="1">
      <alignment/>
      <protection locked="0"/>
    </xf>
    <xf numFmtId="0" fontId="41" fillId="0" borderId="30" xfId="57" applyFont="1" applyBorder="1" applyProtection="1">
      <alignment/>
      <protection locked="0"/>
    </xf>
    <xf numFmtId="0" fontId="41" fillId="0" borderId="37" xfId="57" applyFont="1" applyBorder="1" applyProtection="1">
      <alignment/>
      <protection locked="0"/>
    </xf>
    <xf numFmtId="0" fontId="41" fillId="0" borderId="40" xfId="57" applyFont="1" applyBorder="1" applyProtection="1">
      <alignment/>
      <protection locked="0"/>
    </xf>
    <xf numFmtId="0" fontId="41" fillId="0" borderId="31" xfId="57" applyFont="1" applyBorder="1" applyProtection="1">
      <alignment/>
      <protection locked="0"/>
    </xf>
    <xf numFmtId="0" fontId="41" fillId="0" borderId="41" xfId="57" applyFont="1" applyBorder="1" applyProtection="1">
      <alignment/>
      <protection locked="0"/>
    </xf>
    <xf numFmtId="0" fontId="41" fillId="0" borderId="38" xfId="57" applyFont="1" applyBorder="1" applyProtection="1">
      <alignment/>
      <protection locked="0"/>
    </xf>
    <xf numFmtId="0" fontId="41" fillId="0" borderId="33" xfId="57" applyFont="1" applyBorder="1" applyProtection="1">
      <alignment/>
      <protection locked="0"/>
    </xf>
    <xf numFmtId="0" fontId="41" fillId="0" borderId="31" xfId="57" applyFont="1" applyFill="1" applyBorder="1" applyProtection="1">
      <alignment/>
      <protection locked="0"/>
    </xf>
    <xf numFmtId="0" fontId="41" fillId="0" borderId="42" xfId="57" applyFont="1" applyFill="1" applyBorder="1" applyProtection="1">
      <alignment/>
      <protection locked="0"/>
    </xf>
    <xf numFmtId="0" fontId="26" fillId="0" borderId="31" xfId="57" applyFont="1" applyFill="1" applyBorder="1" applyProtection="1">
      <alignment/>
      <protection locked="0"/>
    </xf>
    <xf numFmtId="0" fontId="26" fillId="0" borderId="42" xfId="57" applyFont="1" applyFill="1" applyBorder="1" applyProtection="1">
      <alignment/>
      <protection locked="0"/>
    </xf>
    <xf numFmtId="0" fontId="0" fillId="0" borderId="28" xfId="0" applyBorder="1" applyAlignment="1" applyProtection="1">
      <alignment horizontal="center"/>
      <protection locked="0"/>
    </xf>
    <xf numFmtId="166" fontId="0" fillId="0" borderId="28" xfId="0" applyNumberFormat="1" applyBorder="1" applyAlignment="1" applyProtection="1">
      <alignment horizontal="right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25" borderId="0" xfId="0" applyFill="1" applyAlignment="1" applyProtection="1">
      <alignment/>
      <protection/>
    </xf>
    <xf numFmtId="0" fontId="0" fillId="25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1" fillId="25" borderId="0" xfId="0" applyFont="1" applyFill="1" applyAlignment="1" applyProtection="1">
      <alignment/>
      <protection/>
    </xf>
    <xf numFmtId="0" fontId="18" fillId="25" borderId="0" xfId="0" applyFont="1" applyFill="1" applyAlignment="1" applyProtection="1">
      <alignment/>
      <protection/>
    </xf>
    <xf numFmtId="0" fontId="0" fillId="25" borderId="0" xfId="0" applyFill="1" applyAlignment="1" applyProtection="1">
      <alignment horizontal="right"/>
      <protection/>
    </xf>
    <xf numFmtId="0" fontId="18" fillId="25" borderId="0" xfId="0" applyFont="1" applyFill="1" applyAlignment="1" applyProtection="1">
      <alignment horizontal="center"/>
      <protection/>
    </xf>
    <xf numFmtId="0" fontId="0" fillId="25" borderId="41" xfId="0" applyFill="1" applyBorder="1" applyAlignment="1" applyProtection="1">
      <alignment/>
      <protection/>
    </xf>
    <xf numFmtId="0" fontId="0" fillId="25" borderId="28" xfId="0" applyFill="1" applyBorder="1" applyAlignment="1" applyProtection="1">
      <alignment/>
      <protection/>
    </xf>
    <xf numFmtId="0" fontId="0" fillId="25" borderId="43" xfId="0" applyFill="1" applyBorder="1" applyAlignment="1" applyProtection="1">
      <alignment/>
      <protection/>
    </xf>
    <xf numFmtId="0" fontId="0" fillId="25" borderId="30" xfId="0" applyFill="1" applyBorder="1" applyAlignment="1" applyProtection="1">
      <alignment/>
      <protection/>
    </xf>
    <xf numFmtId="0" fontId="0" fillId="25" borderId="0" xfId="0" applyFill="1" applyBorder="1" applyAlignment="1" applyProtection="1">
      <alignment/>
      <protection/>
    </xf>
    <xf numFmtId="0" fontId="0" fillId="25" borderId="44" xfId="0" applyFill="1" applyBorder="1" applyAlignment="1" applyProtection="1">
      <alignment/>
      <protection/>
    </xf>
    <xf numFmtId="0" fontId="35" fillId="25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24" fillId="25" borderId="0" xfId="57" applyFont="1" applyFill="1" applyBorder="1" applyAlignment="1" applyProtection="1">
      <alignment vertical="center"/>
      <protection locked="0"/>
    </xf>
    <xf numFmtId="0" fontId="25" fillId="25" borderId="0" xfId="57" applyFont="1" applyFill="1" applyBorder="1" applyAlignment="1" applyProtection="1">
      <alignment horizontal="right" vertical="center"/>
      <protection locked="0"/>
    </xf>
    <xf numFmtId="164" fontId="24" fillId="25" borderId="0" xfId="57" applyNumberFormat="1" applyFont="1" applyFill="1" applyBorder="1" applyAlignment="1" applyProtection="1">
      <alignment horizontal="center" vertical="center"/>
      <protection locked="0"/>
    </xf>
    <xf numFmtId="164" fontId="24" fillId="25" borderId="0" xfId="57" applyNumberFormat="1" applyFont="1" applyFill="1" applyBorder="1" applyAlignment="1" applyProtection="1">
      <alignment vertical="center"/>
      <protection locked="0"/>
    </xf>
    <xf numFmtId="0" fontId="0" fillId="25" borderId="0" xfId="57" applyFill="1" applyProtection="1">
      <alignment/>
      <protection locked="0"/>
    </xf>
    <xf numFmtId="0" fontId="26" fillId="25" borderId="0" xfId="57" applyFont="1" applyFill="1" applyProtection="1">
      <alignment/>
      <protection locked="0"/>
    </xf>
    <xf numFmtId="0" fontId="27" fillId="25" borderId="0" xfId="57" applyFont="1" applyFill="1" applyProtection="1">
      <alignment/>
      <protection locked="0"/>
    </xf>
    <xf numFmtId="0" fontId="28" fillId="25" borderId="0" xfId="57" applyFont="1" applyFill="1" applyProtection="1">
      <alignment/>
      <protection locked="0"/>
    </xf>
    <xf numFmtId="0" fontId="29" fillId="25" borderId="0" xfId="57" applyFont="1" applyFill="1" applyProtection="1">
      <alignment/>
      <protection locked="0"/>
    </xf>
    <xf numFmtId="0" fontId="41" fillId="25" borderId="30" xfId="57" applyFont="1" applyFill="1" applyBorder="1" applyProtection="1">
      <alignment/>
      <protection locked="0"/>
    </xf>
    <xf numFmtId="0" fontId="41" fillId="25" borderId="41" xfId="57" applyFont="1" applyFill="1" applyBorder="1" applyProtection="1">
      <alignment/>
      <protection locked="0"/>
    </xf>
    <xf numFmtId="0" fontId="41" fillId="25" borderId="32" xfId="57" applyFont="1" applyFill="1" applyBorder="1" applyProtection="1">
      <alignment/>
      <protection locked="0"/>
    </xf>
    <xf numFmtId="0" fontId="41" fillId="25" borderId="31" xfId="57" applyFont="1" applyFill="1" applyBorder="1" applyProtection="1">
      <alignment/>
      <protection locked="0"/>
    </xf>
    <xf numFmtId="0" fontId="41" fillId="25" borderId="40" xfId="57" applyFont="1" applyFill="1" applyBorder="1" applyProtection="1">
      <alignment/>
      <protection locked="0"/>
    </xf>
    <xf numFmtId="0" fontId="41" fillId="25" borderId="44" xfId="57" applyFont="1" applyFill="1" applyBorder="1" applyProtection="1">
      <alignment/>
      <protection locked="0"/>
    </xf>
    <xf numFmtId="0" fontId="41" fillId="25" borderId="33" xfId="57" applyFont="1" applyFill="1" applyBorder="1" applyProtection="1">
      <alignment/>
      <protection locked="0"/>
    </xf>
    <xf numFmtId="0" fontId="41" fillId="25" borderId="45" xfId="57" applyFont="1" applyFill="1" applyBorder="1" applyProtection="1">
      <alignment/>
      <protection locked="0"/>
    </xf>
    <xf numFmtId="0" fontId="26" fillId="25" borderId="39" xfId="57" applyFont="1" applyFill="1" applyBorder="1" applyProtection="1">
      <alignment/>
      <protection locked="0"/>
    </xf>
    <xf numFmtId="0" fontId="26" fillId="25" borderId="35" xfId="57" applyFont="1" applyFill="1" applyBorder="1" applyProtection="1">
      <alignment/>
      <protection locked="0"/>
    </xf>
    <xf numFmtId="0" fontId="26" fillId="25" borderId="30" xfId="57" applyFont="1" applyFill="1" applyBorder="1" applyProtection="1">
      <alignment/>
      <protection locked="0"/>
    </xf>
    <xf numFmtId="0" fontId="26" fillId="25" borderId="32" xfId="57" applyFont="1" applyFill="1" applyBorder="1" applyProtection="1">
      <alignment/>
      <protection locked="0"/>
    </xf>
    <xf numFmtId="0" fontId="26" fillId="25" borderId="31" xfId="57" applyFont="1" applyFill="1" applyBorder="1" applyProtection="1">
      <alignment/>
      <protection locked="0"/>
    </xf>
    <xf numFmtId="0" fontId="26" fillId="25" borderId="40" xfId="57" applyFont="1" applyFill="1" applyBorder="1" applyProtection="1">
      <alignment/>
      <protection locked="0"/>
    </xf>
    <xf numFmtId="0" fontId="26" fillId="25" borderId="46" xfId="57" applyFont="1" applyFill="1" applyBorder="1" applyProtection="1">
      <alignment/>
      <protection locked="0"/>
    </xf>
    <xf numFmtId="0" fontId="26" fillId="25" borderId="41" xfId="57" applyFont="1" applyFill="1" applyBorder="1" applyProtection="1">
      <alignment/>
      <protection locked="0"/>
    </xf>
    <xf numFmtId="0" fontId="26" fillId="25" borderId="44" xfId="57" applyFont="1" applyFill="1" applyBorder="1" applyProtection="1">
      <alignment/>
      <protection locked="0"/>
    </xf>
    <xf numFmtId="0" fontId="26" fillId="25" borderId="45" xfId="57" applyFont="1" applyFill="1" applyBorder="1" applyProtection="1">
      <alignment/>
      <protection locked="0"/>
    </xf>
    <xf numFmtId="0" fontId="26" fillId="25" borderId="33" xfId="57" applyFont="1" applyFill="1" applyBorder="1" applyProtection="1">
      <alignment/>
      <protection locked="0"/>
    </xf>
    <xf numFmtId="0" fontId="0" fillId="25" borderId="0" xfId="57" applyFill="1" applyBorder="1" applyProtection="1">
      <alignment/>
      <protection locked="0"/>
    </xf>
    <xf numFmtId="0" fontId="0" fillId="25" borderId="47" xfId="57" applyFill="1" applyBorder="1" applyProtection="1">
      <alignment/>
      <protection/>
    </xf>
    <xf numFmtId="0" fontId="26" fillId="25" borderId="0" xfId="57" applyFont="1" applyFill="1" applyBorder="1" applyProtection="1">
      <alignment/>
      <protection locked="0"/>
    </xf>
    <xf numFmtId="0" fontId="26" fillId="25" borderId="47" xfId="57" applyFont="1" applyFill="1" applyBorder="1" applyProtection="1">
      <alignment/>
      <protection locked="0"/>
    </xf>
    <xf numFmtId="0" fontId="28" fillId="25" borderId="0" xfId="57" applyFont="1" applyFill="1" applyBorder="1" applyProtection="1">
      <alignment/>
      <protection locked="0"/>
    </xf>
    <xf numFmtId="0" fontId="28" fillId="25" borderId="42" xfId="57" applyFont="1" applyFill="1" applyBorder="1" applyProtection="1">
      <alignment/>
      <protection locked="0"/>
    </xf>
    <xf numFmtId="0" fontId="0" fillId="26" borderId="0" xfId="0" applyFill="1" applyAlignment="1" applyProtection="1">
      <alignment/>
      <protection/>
    </xf>
    <xf numFmtId="0" fontId="31" fillId="26" borderId="0" xfId="0" applyFont="1" applyFill="1" applyAlignment="1" applyProtection="1">
      <alignment/>
      <protection/>
    </xf>
    <xf numFmtId="0" fontId="18" fillId="26" borderId="0" xfId="0" applyFont="1" applyFill="1" applyAlignment="1" applyProtection="1">
      <alignment/>
      <protection/>
    </xf>
    <xf numFmtId="0" fontId="0" fillId="26" borderId="0" xfId="0" applyFill="1" applyAlignment="1" applyProtection="1">
      <alignment horizontal="center"/>
      <protection/>
    </xf>
    <xf numFmtId="0" fontId="0" fillId="26" borderId="0" xfId="0" applyFill="1" applyAlignment="1" applyProtection="1">
      <alignment horizontal="right"/>
      <protection/>
    </xf>
    <xf numFmtId="0" fontId="18" fillId="26" borderId="0" xfId="0" applyFont="1" applyFill="1" applyAlignment="1" applyProtection="1">
      <alignment horizontal="center"/>
      <protection/>
    </xf>
    <xf numFmtId="0" fontId="0" fillId="26" borderId="41" xfId="0" applyFill="1" applyBorder="1" applyAlignment="1" applyProtection="1">
      <alignment/>
      <protection/>
    </xf>
    <xf numFmtId="0" fontId="0" fillId="26" borderId="28" xfId="0" applyFill="1" applyBorder="1" applyAlignment="1" applyProtection="1">
      <alignment/>
      <protection/>
    </xf>
    <xf numFmtId="0" fontId="0" fillId="26" borderId="0" xfId="0" applyFill="1" applyBorder="1" applyAlignment="1" applyProtection="1">
      <alignment/>
      <protection/>
    </xf>
    <xf numFmtId="0" fontId="0" fillId="26" borderId="43" xfId="0" applyFill="1" applyBorder="1" applyAlignment="1" applyProtection="1">
      <alignment/>
      <protection/>
    </xf>
    <xf numFmtId="0" fontId="0" fillId="26" borderId="48" xfId="0" applyFill="1" applyBorder="1" applyAlignment="1" applyProtection="1">
      <alignment/>
      <protection/>
    </xf>
    <xf numFmtId="0" fontId="0" fillId="26" borderId="30" xfId="0" applyFill="1" applyBorder="1" applyAlignment="1" applyProtection="1">
      <alignment/>
      <protection/>
    </xf>
    <xf numFmtId="0" fontId="0" fillId="26" borderId="44" xfId="0" applyFill="1" applyBorder="1" applyAlignment="1" applyProtection="1">
      <alignment/>
      <protection/>
    </xf>
    <xf numFmtId="0" fontId="0" fillId="26" borderId="49" xfId="0" applyFill="1" applyBorder="1" applyAlignment="1" applyProtection="1">
      <alignment/>
      <protection/>
    </xf>
    <xf numFmtId="0" fontId="18" fillId="26" borderId="0" xfId="0" applyFont="1" applyFill="1" applyBorder="1" applyAlignment="1" applyProtection="1">
      <alignment horizontal="center"/>
      <protection/>
    </xf>
    <xf numFmtId="0" fontId="0" fillId="26" borderId="0" xfId="0" applyFill="1" applyBorder="1" applyAlignment="1" applyProtection="1">
      <alignment horizontal="center"/>
      <protection/>
    </xf>
    <xf numFmtId="0" fontId="30" fillId="25" borderId="50" xfId="57" applyFont="1" applyFill="1" applyBorder="1" applyAlignment="1" applyProtection="1">
      <alignment horizontal="center"/>
      <protection locked="0"/>
    </xf>
    <xf numFmtId="0" fontId="30" fillId="25" borderId="51" xfId="57" applyFont="1" applyFill="1" applyBorder="1" applyAlignment="1" applyProtection="1">
      <alignment horizontal="center"/>
      <protection locked="0"/>
    </xf>
    <xf numFmtId="0" fontId="42" fillId="25" borderId="50" xfId="57" applyFont="1" applyFill="1" applyBorder="1" applyAlignment="1" applyProtection="1">
      <alignment horizontal="center"/>
      <protection locked="0"/>
    </xf>
    <xf numFmtId="0" fontId="42" fillId="25" borderId="51" xfId="57" applyFont="1" applyFill="1" applyBorder="1" applyAlignment="1" applyProtection="1">
      <alignment horizontal="center"/>
      <protection locked="0"/>
    </xf>
    <xf numFmtId="0" fontId="36" fillId="25" borderId="0" xfId="0" applyFont="1" applyFill="1" applyAlignment="1" applyProtection="1">
      <alignment horizontal="right"/>
      <protection/>
    </xf>
    <xf numFmtId="0" fontId="36" fillId="25" borderId="0" xfId="0" applyFont="1" applyFill="1" applyAlignment="1" applyProtection="1">
      <alignment horizontal="center"/>
      <protection/>
    </xf>
    <xf numFmtId="0" fontId="0" fillId="25" borderId="52" xfId="0" applyFill="1" applyBorder="1" applyAlignment="1" applyProtection="1">
      <alignment/>
      <protection/>
    </xf>
    <xf numFmtId="0" fontId="0" fillId="25" borderId="53" xfId="0" applyFill="1" applyBorder="1" applyAlignment="1" applyProtection="1">
      <alignment/>
      <protection/>
    </xf>
    <xf numFmtId="0" fontId="0" fillId="25" borderId="51" xfId="0" applyFill="1" applyBorder="1" applyAlignment="1" applyProtection="1">
      <alignment/>
      <protection/>
    </xf>
    <xf numFmtId="0" fontId="0" fillId="26" borderId="52" xfId="0" applyFill="1" applyBorder="1" applyAlignment="1" applyProtection="1">
      <alignment/>
      <protection/>
    </xf>
    <xf numFmtId="0" fontId="0" fillId="26" borderId="53" xfId="0" applyFill="1" applyBorder="1" applyAlignment="1" applyProtection="1">
      <alignment/>
      <protection/>
    </xf>
    <xf numFmtId="0" fontId="0" fillId="26" borderId="51" xfId="0" applyFill="1" applyBorder="1" applyAlignment="1" applyProtection="1">
      <alignment/>
      <protection/>
    </xf>
    <xf numFmtId="0" fontId="30" fillId="25" borderId="53" xfId="57" applyFont="1" applyFill="1" applyBorder="1" applyAlignment="1" applyProtection="1">
      <alignment horizontal="center"/>
      <protection locked="0"/>
    </xf>
    <xf numFmtId="0" fontId="30" fillId="25" borderId="52" xfId="57" applyFont="1" applyFill="1" applyBorder="1" applyAlignment="1" applyProtection="1">
      <alignment horizontal="center"/>
      <protection locked="0"/>
    </xf>
    <xf numFmtId="0" fontId="30" fillId="25" borderId="54" xfId="57" applyFont="1" applyFill="1" applyBorder="1" applyAlignment="1" applyProtection="1">
      <alignment horizontal="center"/>
      <protection locked="0"/>
    </xf>
    <xf numFmtId="0" fontId="42" fillId="25" borderId="53" xfId="57" applyFont="1" applyFill="1" applyBorder="1" applyAlignment="1" applyProtection="1">
      <alignment horizontal="center"/>
      <protection locked="0"/>
    </xf>
    <xf numFmtId="0" fontId="42" fillId="25" borderId="52" xfId="57" applyFont="1" applyFill="1" applyBorder="1" applyAlignment="1" applyProtection="1">
      <alignment horizontal="center"/>
      <protection locked="0"/>
    </xf>
    <xf numFmtId="0" fontId="42" fillId="25" borderId="54" xfId="57" applyFont="1" applyFill="1" applyBorder="1" applyAlignment="1" applyProtection="1">
      <alignment horizontal="center"/>
      <protection locked="0"/>
    </xf>
    <xf numFmtId="0" fontId="43" fillId="25" borderId="0" xfId="0" applyFont="1" applyFill="1" applyAlignment="1" applyProtection="1">
      <alignment/>
      <protection/>
    </xf>
    <xf numFmtId="0" fontId="43" fillId="26" borderId="0" xfId="0" applyFont="1" applyFill="1" applyAlignment="1" applyProtection="1">
      <alignment/>
      <protection/>
    </xf>
    <xf numFmtId="0" fontId="41" fillId="25" borderId="34" xfId="0" applyFont="1" applyFill="1" applyBorder="1" applyAlignment="1" applyProtection="1">
      <alignment/>
      <protection locked="0"/>
    </xf>
    <xf numFmtId="0" fontId="41" fillId="25" borderId="55" xfId="57" applyFont="1" applyFill="1" applyBorder="1" applyProtection="1">
      <alignment/>
      <protection locked="0"/>
    </xf>
    <xf numFmtId="1" fontId="41" fillId="25" borderId="55" xfId="57" applyNumberFormat="1" applyFont="1" applyFill="1" applyBorder="1" applyAlignment="1" applyProtection="1">
      <alignment horizontal="center"/>
      <protection locked="0"/>
    </xf>
    <xf numFmtId="0" fontId="41" fillId="25" borderId="46" xfId="57" applyFont="1" applyFill="1" applyBorder="1" applyAlignment="1" applyProtection="1">
      <alignment horizontal="center"/>
      <protection locked="0"/>
    </xf>
    <xf numFmtId="0" fontId="41" fillId="25" borderId="36" xfId="0" applyFont="1" applyFill="1" applyBorder="1" applyAlignment="1" applyProtection="1">
      <alignment/>
      <protection locked="0"/>
    </xf>
    <xf numFmtId="0" fontId="41" fillId="25" borderId="0" xfId="57" applyFont="1" applyFill="1" applyBorder="1" applyProtection="1">
      <alignment/>
      <protection locked="0"/>
    </xf>
    <xf numFmtId="1" fontId="41" fillId="25" borderId="0" xfId="57" applyNumberFormat="1" applyFont="1" applyFill="1" applyBorder="1" applyAlignment="1" applyProtection="1">
      <alignment horizontal="center"/>
      <protection locked="0"/>
    </xf>
    <xf numFmtId="0" fontId="41" fillId="25" borderId="41" xfId="57" applyFont="1" applyFill="1" applyBorder="1" applyAlignment="1" applyProtection="1">
      <alignment horizontal="center"/>
      <protection locked="0"/>
    </xf>
    <xf numFmtId="0" fontId="41" fillId="25" borderId="37" xfId="0" applyFont="1" applyFill="1" applyBorder="1" applyAlignment="1" applyProtection="1">
      <alignment/>
      <protection locked="0"/>
    </xf>
    <xf numFmtId="0" fontId="41" fillId="25" borderId="47" xfId="57" applyFont="1" applyFill="1" applyBorder="1" applyProtection="1">
      <alignment/>
      <protection locked="0"/>
    </xf>
    <xf numFmtId="1" fontId="41" fillId="25" borderId="47" xfId="57" applyNumberFormat="1" applyFont="1" applyFill="1" applyBorder="1" applyAlignment="1" applyProtection="1">
      <alignment horizontal="center"/>
      <protection locked="0"/>
    </xf>
    <xf numFmtId="0" fontId="41" fillId="25" borderId="42" xfId="57" applyFont="1" applyFill="1" applyBorder="1" applyAlignment="1" applyProtection="1">
      <alignment horizontal="center"/>
      <protection locked="0"/>
    </xf>
    <xf numFmtId="0" fontId="41" fillId="25" borderId="0" xfId="57" applyFont="1" applyFill="1" applyProtection="1">
      <alignment/>
      <protection locked="0"/>
    </xf>
    <xf numFmtId="0" fontId="44" fillId="25" borderId="0" xfId="57" applyFont="1" applyFill="1" applyProtection="1">
      <alignment/>
      <protection locked="0"/>
    </xf>
    <xf numFmtId="0" fontId="44" fillId="25" borderId="34" xfId="0" applyFont="1" applyFill="1" applyBorder="1" applyAlignment="1" applyProtection="1">
      <alignment/>
      <protection locked="0"/>
    </xf>
    <xf numFmtId="0" fontId="44" fillId="25" borderId="55" xfId="57" applyFont="1" applyFill="1" applyBorder="1" applyAlignment="1" applyProtection="1">
      <alignment horizontal="center"/>
      <protection locked="0"/>
    </xf>
    <xf numFmtId="1" fontId="44" fillId="25" borderId="55" xfId="57" applyNumberFormat="1" applyFont="1" applyFill="1" applyBorder="1" applyAlignment="1" applyProtection="1">
      <alignment horizontal="center"/>
      <protection locked="0"/>
    </xf>
    <xf numFmtId="0" fontId="44" fillId="25" borderId="46" xfId="57" applyFont="1" applyFill="1" applyBorder="1" applyAlignment="1" applyProtection="1">
      <alignment horizontal="center"/>
      <protection locked="0"/>
    </xf>
    <xf numFmtId="0" fontId="44" fillId="25" borderId="36" xfId="0" applyFont="1" applyFill="1" applyBorder="1" applyAlignment="1" applyProtection="1">
      <alignment/>
      <protection locked="0"/>
    </xf>
    <xf numFmtId="0" fontId="44" fillId="25" borderId="0" xfId="57" applyFont="1" applyFill="1" applyBorder="1" applyAlignment="1" applyProtection="1">
      <alignment horizontal="center"/>
      <protection locked="0"/>
    </xf>
    <xf numFmtId="1" fontId="44" fillId="25" borderId="0" xfId="57" applyNumberFormat="1" applyFont="1" applyFill="1" applyBorder="1" applyAlignment="1" applyProtection="1">
      <alignment horizontal="center"/>
      <protection locked="0"/>
    </xf>
    <xf numFmtId="0" fontId="44" fillId="25" borderId="41" xfId="57" applyFont="1" applyFill="1" applyBorder="1" applyAlignment="1" applyProtection="1">
      <alignment horizontal="center"/>
      <protection locked="0"/>
    </xf>
    <xf numFmtId="0" fontId="44" fillId="25" borderId="37" xfId="0" applyFont="1" applyFill="1" applyBorder="1" applyAlignment="1" applyProtection="1">
      <alignment/>
      <protection locked="0"/>
    </xf>
    <xf numFmtId="0" fontId="44" fillId="25" borderId="47" xfId="57" applyFont="1" applyFill="1" applyBorder="1" applyAlignment="1" applyProtection="1">
      <alignment horizontal="center"/>
      <protection locked="0"/>
    </xf>
    <xf numFmtId="1" fontId="44" fillId="25" borderId="47" xfId="57" applyNumberFormat="1" applyFont="1" applyFill="1" applyBorder="1" applyAlignment="1" applyProtection="1">
      <alignment horizontal="center"/>
      <protection locked="0"/>
    </xf>
    <xf numFmtId="0" fontId="44" fillId="25" borderId="42" xfId="57" applyFont="1" applyFill="1" applyBorder="1" applyAlignment="1" applyProtection="1">
      <alignment horizontal="center"/>
      <protection locked="0"/>
    </xf>
    <xf numFmtId="0" fontId="0" fillId="25" borderId="0" xfId="0" applyFont="1" applyFill="1" applyBorder="1" applyAlignment="1" applyProtection="1">
      <alignment/>
      <protection/>
    </xf>
    <xf numFmtId="0" fontId="0" fillId="25" borderId="0" xfId="0" applyFont="1" applyFill="1" applyAlignment="1" applyProtection="1">
      <alignment horizontal="center"/>
      <protection/>
    </xf>
    <xf numFmtId="0" fontId="0" fillId="25" borderId="0" xfId="0" applyFont="1" applyFill="1" applyAlignment="1" applyProtection="1">
      <alignment/>
      <protection/>
    </xf>
    <xf numFmtId="166" fontId="18" fillId="25" borderId="0" xfId="0" applyNumberFormat="1" applyFont="1" applyFill="1" applyAlignment="1" applyProtection="1">
      <alignment horizontal="center"/>
      <protection/>
    </xf>
    <xf numFmtId="166" fontId="0" fillId="25" borderId="0" xfId="0" applyNumberFormat="1" applyFill="1" applyAlignment="1" applyProtection="1">
      <alignment horizontal="right"/>
      <protection/>
    </xf>
    <xf numFmtId="0" fontId="0" fillId="25" borderId="48" xfId="0" applyFill="1" applyBorder="1" applyAlignment="1" applyProtection="1">
      <alignment/>
      <protection/>
    </xf>
    <xf numFmtId="0" fontId="0" fillId="25" borderId="49" xfId="0" applyFill="1" applyBorder="1" applyAlignment="1" applyProtection="1">
      <alignment/>
      <protection/>
    </xf>
    <xf numFmtId="166" fontId="0" fillId="25" borderId="0" xfId="0" applyNumberFormat="1" applyFill="1" applyAlignment="1" applyProtection="1">
      <alignment/>
      <protection/>
    </xf>
    <xf numFmtId="0" fontId="0" fillId="0" borderId="19" xfId="0" applyBorder="1" applyAlignment="1" applyProtection="1">
      <alignment horizontal="center"/>
      <protection locked="0"/>
    </xf>
    <xf numFmtId="0" fontId="0" fillId="20" borderId="0" xfId="0" applyFont="1" applyFill="1" applyAlignment="1" applyProtection="1">
      <alignment horizontal="center"/>
      <protection/>
    </xf>
    <xf numFmtId="166" fontId="18" fillId="26" borderId="0" xfId="0" applyNumberFormat="1" applyFont="1" applyFill="1" applyAlignment="1" applyProtection="1">
      <alignment horizontal="center"/>
      <protection/>
    </xf>
    <xf numFmtId="166" fontId="0" fillId="26" borderId="0" xfId="0" applyNumberFormat="1" applyFill="1" applyAlignment="1" applyProtection="1">
      <alignment horizontal="right"/>
      <protection/>
    </xf>
    <xf numFmtId="0" fontId="19" fillId="26" borderId="28" xfId="0" applyFont="1" applyFill="1" applyBorder="1" applyAlignment="1" applyProtection="1">
      <alignment/>
      <protection/>
    </xf>
    <xf numFmtId="0" fontId="19" fillId="0" borderId="28" xfId="0" applyFont="1" applyBorder="1" applyAlignment="1" applyProtection="1">
      <alignment horizontal="center"/>
      <protection locked="0"/>
    </xf>
    <xf numFmtId="0" fontId="19" fillId="26" borderId="41" xfId="0" applyFont="1" applyFill="1" applyBorder="1" applyAlignment="1" applyProtection="1">
      <alignment/>
      <protection/>
    </xf>
    <xf numFmtId="0" fontId="19" fillId="26" borderId="0" xfId="0" applyFont="1" applyFill="1" applyAlignment="1" applyProtection="1">
      <alignment/>
      <protection/>
    </xf>
    <xf numFmtId="166" fontId="19" fillId="0" borderId="28" xfId="0" applyNumberFormat="1" applyFont="1" applyBorder="1" applyAlignment="1" applyProtection="1">
      <alignment horizontal="right"/>
      <protection locked="0"/>
    </xf>
    <xf numFmtId="0" fontId="19" fillId="26" borderId="0" xfId="0" applyFont="1" applyFill="1" applyAlignment="1" applyProtection="1">
      <alignment horizontal="center"/>
      <protection/>
    </xf>
    <xf numFmtId="0" fontId="37" fillId="26" borderId="0" xfId="0" applyFont="1" applyFill="1" applyAlignment="1" applyProtection="1">
      <alignment horizontal="center"/>
      <protection/>
    </xf>
    <xf numFmtId="0" fontId="37" fillId="26" borderId="0" xfId="0" applyFont="1" applyFill="1" applyAlignment="1" applyProtection="1">
      <alignment/>
      <protection/>
    </xf>
    <xf numFmtId="166" fontId="37" fillId="26" borderId="0" xfId="0" applyNumberFormat="1" applyFont="1" applyFill="1" applyAlignment="1" applyProtection="1">
      <alignment horizontal="center"/>
      <protection/>
    </xf>
    <xf numFmtId="0" fontId="19" fillId="26" borderId="0" xfId="0" applyFont="1" applyFill="1" applyBorder="1" applyAlignment="1" applyProtection="1">
      <alignment/>
      <protection/>
    </xf>
    <xf numFmtId="0" fontId="19" fillId="26" borderId="43" xfId="0" applyFont="1" applyFill="1" applyBorder="1" applyAlignment="1" applyProtection="1">
      <alignment/>
      <protection/>
    </xf>
    <xf numFmtId="0" fontId="19" fillId="26" borderId="48" xfId="0" applyFont="1" applyFill="1" applyBorder="1" applyAlignment="1" applyProtection="1">
      <alignment/>
      <protection/>
    </xf>
    <xf numFmtId="0" fontId="19" fillId="26" borderId="30" xfId="0" applyFont="1" applyFill="1" applyBorder="1" applyAlignment="1" applyProtection="1">
      <alignment/>
      <protection/>
    </xf>
    <xf numFmtId="0" fontId="19" fillId="26" borderId="44" xfId="0" applyFont="1" applyFill="1" applyBorder="1" applyAlignment="1" applyProtection="1">
      <alignment/>
      <protection/>
    </xf>
    <xf numFmtId="0" fontId="19" fillId="26" borderId="49" xfId="0" applyFont="1" applyFill="1" applyBorder="1" applyAlignment="1" applyProtection="1">
      <alignment/>
      <protection/>
    </xf>
    <xf numFmtId="0" fontId="35" fillId="26" borderId="0" xfId="0" applyFont="1" applyFill="1" applyBorder="1" applyAlignment="1" applyProtection="1">
      <alignment/>
      <protection/>
    </xf>
    <xf numFmtId="0" fontId="36" fillId="26" borderId="0" xfId="0" applyFont="1" applyFill="1" applyAlignment="1" applyProtection="1">
      <alignment horizontal="right"/>
      <protection/>
    </xf>
    <xf numFmtId="0" fontId="36" fillId="26" borderId="0" xfId="0" applyFont="1" applyFill="1" applyAlignment="1" applyProtection="1">
      <alignment horizontal="center"/>
      <protection/>
    </xf>
    <xf numFmtId="0" fontId="18" fillId="25" borderId="0" xfId="0" applyFont="1" applyFill="1" applyBorder="1" applyAlignment="1" applyProtection="1">
      <alignment horizontal="center"/>
      <protection/>
    </xf>
    <xf numFmtId="0" fontId="19" fillId="25" borderId="28" xfId="0" applyFont="1" applyFill="1" applyBorder="1" applyAlignment="1" applyProtection="1">
      <alignment horizontal="center"/>
      <protection/>
    </xf>
    <xf numFmtId="0" fontId="32" fillId="0" borderId="56" xfId="0" applyFont="1" applyBorder="1" applyAlignment="1" applyProtection="1">
      <alignment horizontal="left"/>
      <protection locked="0"/>
    </xf>
    <xf numFmtId="0" fontId="32" fillId="0" borderId="14" xfId="0" applyFont="1" applyBorder="1" applyAlignment="1" applyProtection="1">
      <alignment horizontal="right"/>
      <protection locked="0"/>
    </xf>
    <xf numFmtId="0" fontId="32" fillId="0" borderId="23" xfId="0" applyFont="1" applyBorder="1" applyAlignment="1" applyProtection="1">
      <alignment horizontal="right"/>
      <protection locked="0"/>
    </xf>
    <xf numFmtId="0" fontId="0" fillId="26" borderId="28" xfId="0" applyFont="1" applyFill="1" applyBorder="1" applyAlignment="1" applyProtection="1">
      <alignment/>
      <protection/>
    </xf>
    <xf numFmtId="0" fontId="0" fillId="0" borderId="28" xfId="0" applyFon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2" fontId="19" fillId="0" borderId="28" xfId="0" applyNumberFormat="1" applyFont="1" applyBorder="1" applyAlignment="1" applyProtection="1">
      <alignment horizontal="center"/>
      <protection locked="0"/>
    </xf>
    <xf numFmtId="2" fontId="0" fillId="0" borderId="28" xfId="0" applyNumberFormat="1" applyFont="1" applyBorder="1" applyAlignment="1" applyProtection="1">
      <alignment horizontal="center"/>
      <protection locked="0"/>
    </xf>
    <xf numFmtId="0" fontId="0" fillId="25" borderId="28" xfId="0" applyFont="1" applyFill="1" applyBorder="1" applyAlignment="1" applyProtection="1">
      <alignment horizontal="center"/>
      <protection/>
    </xf>
    <xf numFmtId="0" fontId="0" fillId="26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25" borderId="28" xfId="0" applyFill="1" applyBorder="1" applyAlignment="1" applyProtection="1">
      <alignment horizontal="center"/>
      <protection/>
    </xf>
    <xf numFmtId="0" fontId="42" fillId="25" borderId="57" xfId="57" applyFont="1" applyFill="1" applyBorder="1" applyAlignment="1" applyProtection="1">
      <alignment horizontal="center"/>
      <protection locked="0"/>
    </xf>
    <xf numFmtId="0" fontId="42" fillId="25" borderId="58" xfId="57" applyFont="1" applyFill="1" applyBorder="1" applyAlignment="1" applyProtection="1">
      <alignment horizontal="center"/>
      <protection locked="0"/>
    </xf>
    <xf numFmtId="0" fontId="42" fillId="25" borderId="59" xfId="57" applyFont="1" applyFill="1" applyBorder="1" applyAlignment="1" applyProtection="1">
      <alignment horizontal="center"/>
      <protection locked="0"/>
    </xf>
    <xf numFmtId="0" fontId="30" fillId="25" borderId="60" xfId="57" applyFont="1" applyFill="1" applyBorder="1" applyAlignment="1" applyProtection="1">
      <alignment horizontal="center"/>
      <protection locked="0"/>
    </xf>
    <xf numFmtId="0" fontId="30" fillId="25" borderId="61" xfId="57" applyFont="1" applyFill="1" applyBorder="1" applyAlignment="1" applyProtection="1">
      <alignment horizontal="center"/>
      <protection locked="0"/>
    </xf>
    <xf numFmtId="0" fontId="30" fillId="25" borderId="62" xfId="57" applyFont="1" applyFill="1" applyBorder="1" applyAlignment="1" applyProtection="1">
      <alignment horizontal="center"/>
      <protection locked="0"/>
    </xf>
    <xf numFmtId="0" fontId="30" fillId="25" borderId="63" xfId="57" applyFont="1" applyFill="1" applyBorder="1" applyAlignment="1" applyProtection="1">
      <alignment horizontal="center"/>
      <protection locked="0"/>
    </xf>
    <xf numFmtId="0" fontId="30" fillId="25" borderId="64" xfId="57" applyFont="1" applyFill="1" applyBorder="1" applyAlignment="1" applyProtection="1">
      <alignment horizontal="center"/>
      <protection locked="0"/>
    </xf>
    <xf numFmtId="0" fontId="30" fillId="25" borderId="57" xfId="57" applyFont="1" applyFill="1" applyBorder="1" applyAlignment="1" applyProtection="1">
      <alignment horizontal="center"/>
      <protection locked="0"/>
    </xf>
    <xf numFmtId="0" fontId="30" fillId="25" borderId="58" xfId="57" applyFont="1" applyFill="1" applyBorder="1" applyAlignment="1" applyProtection="1">
      <alignment horizontal="center"/>
      <protection locked="0"/>
    </xf>
    <xf numFmtId="0" fontId="30" fillId="25" borderId="59" xfId="57" applyFont="1" applyFill="1" applyBorder="1" applyAlignment="1" applyProtection="1">
      <alignment horizontal="center"/>
      <protection locked="0"/>
    </xf>
    <xf numFmtId="0" fontId="42" fillId="25" borderId="60" xfId="57" applyFont="1" applyFill="1" applyBorder="1" applyAlignment="1" applyProtection="1">
      <alignment horizontal="center"/>
      <protection locked="0"/>
    </xf>
    <xf numFmtId="0" fontId="42" fillId="25" borderId="61" xfId="57" applyFont="1" applyFill="1" applyBorder="1" applyAlignment="1" applyProtection="1">
      <alignment horizontal="center"/>
      <protection locked="0"/>
    </xf>
    <xf numFmtId="0" fontId="42" fillId="25" borderId="62" xfId="57" applyFont="1" applyFill="1" applyBorder="1" applyAlignment="1" applyProtection="1">
      <alignment horizontal="center"/>
      <protection locked="0"/>
    </xf>
    <xf numFmtId="0" fontId="42" fillId="25" borderId="63" xfId="57" applyFont="1" applyFill="1" applyBorder="1" applyAlignment="1" applyProtection="1">
      <alignment horizontal="center"/>
      <protection locked="0"/>
    </xf>
    <xf numFmtId="0" fontId="42" fillId="25" borderId="64" xfId="57" applyFont="1" applyFill="1" applyBorder="1" applyAlignment="1" applyProtection="1">
      <alignment horizontal="center"/>
      <protection locked="0"/>
    </xf>
    <xf numFmtId="0" fontId="24" fillId="0" borderId="52" xfId="57" applyFont="1" applyFill="1" applyBorder="1" applyAlignment="1" applyProtection="1">
      <alignment horizontal="center" vertical="center"/>
      <protection locked="0"/>
    </xf>
    <xf numFmtId="0" fontId="24" fillId="0" borderId="53" xfId="57" applyFont="1" applyFill="1" applyBorder="1" applyAlignment="1" applyProtection="1">
      <alignment horizontal="center" vertical="center"/>
      <protection locked="0"/>
    </xf>
    <xf numFmtId="0" fontId="24" fillId="0" borderId="51" xfId="57" applyFont="1" applyFill="1" applyBorder="1" applyAlignment="1" applyProtection="1">
      <alignment horizontal="center" vertical="center"/>
      <protection locked="0"/>
    </xf>
    <xf numFmtId="164" fontId="24" fillId="0" borderId="52" xfId="57" applyNumberFormat="1" applyFont="1" applyFill="1" applyBorder="1" applyAlignment="1" applyProtection="1">
      <alignment horizontal="center" vertical="center"/>
      <protection locked="0"/>
    </xf>
    <xf numFmtId="164" fontId="24" fillId="0" borderId="53" xfId="57" applyNumberFormat="1" applyFont="1" applyFill="1" applyBorder="1" applyAlignment="1" applyProtection="1">
      <alignment horizontal="center" vertical="center"/>
      <protection locked="0"/>
    </xf>
    <xf numFmtId="164" fontId="24" fillId="0" borderId="51" xfId="57" applyNumberFormat="1" applyFont="1" applyFill="1" applyBorder="1" applyAlignment="1" applyProtection="1">
      <alignment horizontal="center" vertical="center"/>
      <protection locked="0"/>
    </xf>
    <xf numFmtId="0" fontId="19" fillId="0" borderId="65" xfId="0" applyFont="1" applyBorder="1" applyAlignment="1" applyProtection="1">
      <alignment horizontal="center"/>
      <protection locked="0"/>
    </xf>
    <xf numFmtId="0" fontId="19" fillId="0" borderId="66" xfId="0" applyFont="1" applyBorder="1" applyAlignment="1" applyProtection="1">
      <alignment horizontal="center"/>
      <protection locked="0"/>
    </xf>
    <xf numFmtId="0" fontId="19" fillId="0" borderId="67" xfId="0" applyFont="1" applyBorder="1" applyAlignment="1" applyProtection="1">
      <alignment horizontal="center"/>
      <protection locked="0"/>
    </xf>
    <xf numFmtId="166" fontId="19" fillId="0" borderId="68" xfId="0" applyNumberFormat="1" applyFont="1" applyBorder="1" applyAlignment="1" applyProtection="1">
      <alignment horizontal="center"/>
      <protection locked="0"/>
    </xf>
    <xf numFmtId="166" fontId="19" fillId="0" borderId="32" xfId="0" applyNumberFormat="1" applyFont="1" applyBorder="1" applyAlignment="1" applyProtection="1">
      <alignment horizontal="center"/>
      <protection locked="0"/>
    </xf>
    <xf numFmtId="166" fontId="19" fillId="0" borderId="33" xfId="0" applyNumberFormat="1" applyFont="1" applyBorder="1" applyAlignment="1" applyProtection="1">
      <alignment horizontal="center"/>
      <protection locked="0"/>
    </xf>
    <xf numFmtId="0" fontId="0" fillId="0" borderId="65" xfId="0" applyBorder="1" applyAlignment="1" applyProtection="1">
      <alignment horizontal="center"/>
      <protection locked="0"/>
    </xf>
    <xf numFmtId="0" fontId="0" fillId="0" borderId="66" xfId="0" applyBorder="1" applyAlignment="1" applyProtection="1">
      <alignment horizontal="center"/>
      <protection locked="0"/>
    </xf>
    <xf numFmtId="0" fontId="0" fillId="0" borderId="67" xfId="0" applyBorder="1" applyAlignment="1" applyProtection="1">
      <alignment horizontal="center"/>
      <protection locked="0"/>
    </xf>
    <xf numFmtId="166" fontId="0" fillId="0" borderId="68" xfId="0" applyNumberFormat="1" applyBorder="1" applyAlignment="1" applyProtection="1">
      <alignment horizontal="center"/>
      <protection locked="0"/>
    </xf>
    <xf numFmtId="166" fontId="0" fillId="0" borderId="32" xfId="0" applyNumberFormat="1" applyBorder="1" applyAlignment="1" applyProtection="1">
      <alignment horizontal="center"/>
      <protection locked="0"/>
    </xf>
    <xf numFmtId="166" fontId="0" fillId="0" borderId="33" xfId="0" applyNumberFormat="1" applyBorder="1" applyAlignment="1" applyProtection="1">
      <alignment horizontal="center"/>
      <protection locked="0"/>
    </xf>
    <xf numFmtId="166" fontId="0" fillId="0" borderId="68" xfId="0" applyNumberFormat="1" applyFont="1" applyBorder="1" applyAlignment="1" applyProtection="1">
      <alignment horizontal="center"/>
      <protection locked="0"/>
    </xf>
    <xf numFmtId="166" fontId="0" fillId="0" borderId="32" xfId="0" applyNumberFormat="1" applyFont="1" applyBorder="1" applyAlignment="1" applyProtection="1">
      <alignment horizontal="center"/>
      <protection locked="0"/>
    </xf>
    <xf numFmtId="166" fontId="0" fillId="0" borderId="33" xfId="0" applyNumberFormat="1" applyFont="1" applyBorder="1" applyAlignment="1" applyProtection="1">
      <alignment horizontal="center"/>
      <protection locked="0"/>
    </xf>
    <xf numFmtId="0" fontId="34" fillId="25" borderId="0" xfId="0" applyFont="1" applyFill="1" applyAlignment="1" applyProtection="1">
      <alignment horizontal="center" vertical="center"/>
      <protection/>
    </xf>
    <xf numFmtId="0" fontId="34" fillId="26" borderId="0" xfId="0" applyFont="1" applyFill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u13 Meeting Blank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2"/>
  <sheetViews>
    <sheetView showGridLines="0" zoomScalePageLayoutView="0" workbookViewId="0" topLeftCell="A1">
      <pane xSplit="2" ySplit="4" topLeftCell="AN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E10" sqref="BE10"/>
    </sheetView>
  </sheetViews>
  <sheetFormatPr defaultColWidth="9.140625" defaultRowHeight="12.75"/>
  <cols>
    <col min="1" max="1" width="2.28125" style="27" customWidth="1"/>
    <col min="2" max="2" width="12.140625" style="27" bestFit="1" customWidth="1"/>
    <col min="3" max="3" width="13.140625" style="27" customWidth="1"/>
    <col min="4" max="4" width="4.140625" style="27" customWidth="1"/>
    <col min="5" max="5" width="13.140625" style="27" customWidth="1"/>
    <col min="6" max="6" width="4.140625" style="27" customWidth="1"/>
    <col min="7" max="7" width="13.140625" style="27" customWidth="1"/>
    <col min="8" max="8" width="4.140625" style="27" customWidth="1"/>
    <col min="9" max="9" width="13.140625" style="27" customWidth="1"/>
    <col min="10" max="10" width="4.140625" style="27" customWidth="1"/>
    <col min="11" max="11" width="13.140625" style="27" customWidth="1"/>
    <col min="12" max="12" width="4.140625" style="27" customWidth="1"/>
    <col min="13" max="13" width="13.140625" style="27" customWidth="1"/>
    <col min="14" max="14" width="4.140625" style="27" customWidth="1"/>
    <col min="15" max="15" width="13.140625" style="27" customWidth="1"/>
    <col min="16" max="16" width="4.140625" style="27" customWidth="1"/>
    <col min="17" max="17" width="13.140625" style="27" customWidth="1"/>
    <col min="18" max="18" width="4.140625" style="27" customWidth="1"/>
    <col min="19" max="19" width="13.140625" style="27" customWidth="1"/>
    <col min="20" max="20" width="4.140625" style="27" customWidth="1"/>
    <col min="21" max="21" width="13.140625" style="27" customWidth="1"/>
    <col min="22" max="22" width="4.140625" style="27" customWidth="1"/>
    <col min="23" max="23" width="13.140625" style="27" customWidth="1"/>
    <col min="24" max="24" width="4.140625" style="27" customWidth="1"/>
    <col min="25" max="25" width="13.140625" style="27" customWidth="1"/>
    <col min="26" max="26" width="4.57421875" style="27" customWidth="1"/>
    <col min="27" max="27" width="13.140625" style="27" customWidth="1"/>
    <col min="28" max="28" width="4.57421875" style="27" customWidth="1"/>
    <col min="29" max="29" width="13.140625" style="27" customWidth="1"/>
    <col min="30" max="30" width="4.57421875" style="27" customWidth="1"/>
    <col min="31" max="31" width="13.140625" style="27" customWidth="1"/>
    <col min="32" max="32" width="4.57421875" style="27" customWidth="1"/>
    <col min="33" max="33" width="13.140625" style="27" customWidth="1"/>
    <col min="34" max="34" width="4.57421875" style="27" customWidth="1"/>
    <col min="35" max="35" width="13.140625" style="27" customWidth="1"/>
    <col min="36" max="36" width="4.57421875" style="27" customWidth="1"/>
    <col min="37" max="37" width="13.140625" style="27" customWidth="1"/>
    <col min="38" max="38" width="4.57421875" style="27" customWidth="1"/>
    <col min="39" max="39" width="13.140625" style="27" customWidth="1"/>
    <col min="40" max="40" width="4.57421875" style="27" customWidth="1"/>
    <col min="41" max="41" width="13.140625" style="27" customWidth="1"/>
    <col min="42" max="42" width="4.57421875" style="27" customWidth="1"/>
    <col min="43" max="43" width="13.140625" style="27" customWidth="1"/>
    <col min="44" max="44" width="4.57421875" style="27" customWidth="1"/>
    <col min="45" max="45" width="13.140625" style="27" customWidth="1"/>
    <col min="46" max="46" width="4.57421875" style="27" customWidth="1"/>
    <col min="47" max="47" width="13.140625" style="27" customWidth="1"/>
    <col min="48" max="48" width="4.57421875" style="27" customWidth="1"/>
    <col min="49" max="49" width="13.140625" style="27" customWidth="1"/>
    <col min="50" max="50" width="4.57421875" style="27" customWidth="1"/>
    <col min="51" max="51" width="13.140625" style="27" customWidth="1"/>
    <col min="52" max="52" width="4.57421875" style="27" customWidth="1"/>
    <col min="53" max="53" width="13.140625" style="27" customWidth="1"/>
    <col min="54" max="54" width="4.57421875" style="27" customWidth="1"/>
    <col min="55" max="55" width="13.140625" style="27" customWidth="1"/>
    <col min="56" max="56" width="4.57421875" style="27" customWidth="1"/>
    <col min="57" max="57" width="13.140625" style="27" customWidth="1"/>
    <col min="58" max="58" width="4.57421875" style="27" customWidth="1"/>
    <col min="59" max="16384" width="9.140625" style="27" customWidth="1"/>
  </cols>
  <sheetData>
    <row r="1" spans="1:59" ht="26.25">
      <c r="A1" s="75" t="s">
        <v>41</v>
      </c>
      <c r="B1" s="75"/>
      <c r="C1" s="75"/>
      <c r="D1" s="75"/>
      <c r="E1" s="75"/>
      <c r="F1" s="75"/>
      <c r="G1" s="76" t="s">
        <v>49</v>
      </c>
      <c r="H1" s="231" t="s">
        <v>78</v>
      </c>
      <c r="I1" s="232"/>
      <c r="J1" s="232"/>
      <c r="K1" s="232"/>
      <c r="L1" s="233"/>
      <c r="M1" s="76" t="s">
        <v>40</v>
      </c>
      <c r="N1" s="75"/>
      <c r="O1" s="234">
        <v>42193</v>
      </c>
      <c r="P1" s="235"/>
      <c r="Q1" s="235"/>
      <c r="R1" s="236"/>
      <c r="S1" s="75"/>
      <c r="T1" s="76"/>
      <c r="U1" s="78"/>
      <c r="V1" s="78"/>
      <c r="W1" s="78"/>
      <c r="X1" s="78"/>
      <c r="Y1" s="78"/>
      <c r="Z1" s="77"/>
      <c r="AA1" s="78"/>
      <c r="AB1" s="78"/>
      <c r="AC1" s="78"/>
      <c r="AD1" s="78"/>
      <c r="AE1" s="77"/>
      <c r="AF1" s="77"/>
      <c r="AG1" s="77"/>
      <c r="AH1" s="77"/>
      <c r="AI1" s="78"/>
      <c r="AJ1" s="78"/>
      <c r="AK1" s="79"/>
      <c r="AL1" s="79"/>
      <c r="AM1" s="79"/>
      <c r="AN1" s="79"/>
      <c r="AO1" s="79"/>
      <c r="AP1" s="79"/>
      <c r="AQ1" s="78"/>
      <c r="AR1" s="78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</row>
    <row r="2" spans="1:59" ht="13.5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</row>
    <row r="3" spans="1:59" s="28" customFormat="1" ht="12.75">
      <c r="A3" s="80"/>
      <c r="B3" s="81"/>
      <c r="C3" s="223" t="s">
        <v>42</v>
      </c>
      <c r="D3" s="224"/>
      <c r="E3" s="224"/>
      <c r="F3" s="224"/>
      <c r="G3" s="224"/>
      <c r="H3" s="224"/>
      <c r="I3" s="224"/>
      <c r="J3" s="225"/>
      <c r="K3" s="223" t="s">
        <v>43</v>
      </c>
      <c r="L3" s="224"/>
      <c r="M3" s="224"/>
      <c r="N3" s="224"/>
      <c r="O3" s="224"/>
      <c r="P3" s="224"/>
      <c r="Q3" s="224"/>
      <c r="R3" s="225"/>
      <c r="S3" s="223" t="s">
        <v>44</v>
      </c>
      <c r="T3" s="224"/>
      <c r="U3" s="224"/>
      <c r="V3" s="224"/>
      <c r="W3" s="224"/>
      <c r="X3" s="224"/>
      <c r="Y3" s="224"/>
      <c r="Z3" s="225"/>
      <c r="AA3" s="223" t="s">
        <v>45</v>
      </c>
      <c r="AB3" s="224"/>
      <c r="AC3" s="224"/>
      <c r="AD3" s="224"/>
      <c r="AE3" s="224"/>
      <c r="AF3" s="224"/>
      <c r="AG3" s="224"/>
      <c r="AH3" s="225"/>
      <c r="AI3" s="223" t="s">
        <v>46</v>
      </c>
      <c r="AJ3" s="224"/>
      <c r="AK3" s="224"/>
      <c r="AL3" s="224"/>
      <c r="AM3" s="224"/>
      <c r="AN3" s="224"/>
      <c r="AO3" s="224"/>
      <c r="AP3" s="225"/>
      <c r="AQ3" s="223" t="s">
        <v>47</v>
      </c>
      <c r="AR3" s="224"/>
      <c r="AS3" s="224"/>
      <c r="AT3" s="224"/>
      <c r="AU3" s="224"/>
      <c r="AV3" s="224"/>
      <c r="AW3" s="224"/>
      <c r="AX3" s="225"/>
      <c r="AY3" s="223" t="s">
        <v>112</v>
      </c>
      <c r="AZ3" s="224"/>
      <c r="BA3" s="224"/>
      <c r="BB3" s="224"/>
      <c r="BC3" s="224"/>
      <c r="BD3" s="224"/>
      <c r="BE3" s="224"/>
      <c r="BF3" s="225"/>
      <c r="BG3" s="80"/>
    </row>
    <row r="4" spans="1:59" s="28" customFormat="1" ht="12.75">
      <c r="A4" s="80"/>
      <c r="B4" s="81"/>
      <c r="C4" s="125" t="s">
        <v>8</v>
      </c>
      <c r="D4" s="137"/>
      <c r="E4" s="138" t="s">
        <v>9</v>
      </c>
      <c r="F4" s="126"/>
      <c r="G4" s="138">
        <v>10</v>
      </c>
      <c r="H4" s="126"/>
      <c r="I4" s="137">
        <v>8</v>
      </c>
      <c r="J4" s="139"/>
      <c r="K4" s="125" t="s">
        <v>10</v>
      </c>
      <c r="L4" s="137"/>
      <c r="M4" s="138" t="s">
        <v>11</v>
      </c>
      <c r="N4" s="126"/>
      <c r="O4" s="138">
        <v>11</v>
      </c>
      <c r="P4" s="126"/>
      <c r="Q4" s="137">
        <v>1</v>
      </c>
      <c r="R4" s="139"/>
      <c r="S4" s="125" t="s">
        <v>12</v>
      </c>
      <c r="T4" s="137"/>
      <c r="U4" s="138" t="s">
        <v>13</v>
      </c>
      <c r="V4" s="126"/>
      <c r="W4" s="138">
        <v>15</v>
      </c>
      <c r="X4" s="126"/>
      <c r="Y4" s="137">
        <v>5</v>
      </c>
      <c r="Z4" s="139"/>
      <c r="AA4" s="125" t="s">
        <v>14</v>
      </c>
      <c r="AB4" s="137"/>
      <c r="AC4" s="138" t="s">
        <v>15</v>
      </c>
      <c r="AD4" s="126"/>
      <c r="AE4" s="138">
        <v>14</v>
      </c>
      <c r="AF4" s="126"/>
      <c r="AG4" s="137">
        <v>4</v>
      </c>
      <c r="AH4" s="139"/>
      <c r="AI4" s="125" t="s">
        <v>16</v>
      </c>
      <c r="AJ4" s="137"/>
      <c r="AK4" s="138" t="s">
        <v>17</v>
      </c>
      <c r="AL4" s="126"/>
      <c r="AM4" s="138">
        <v>16</v>
      </c>
      <c r="AN4" s="126"/>
      <c r="AO4" s="137">
        <v>6</v>
      </c>
      <c r="AP4" s="139"/>
      <c r="AQ4" s="125" t="s">
        <v>18</v>
      </c>
      <c r="AR4" s="137"/>
      <c r="AS4" s="138" t="s">
        <v>19</v>
      </c>
      <c r="AT4" s="126"/>
      <c r="AU4" s="138">
        <v>17</v>
      </c>
      <c r="AV4" s="126"/>
      <c r="AW4" s="137">
        <v>7</v>
      </c>
      <c r="AX4" s="139"/>
      <c r="AY4" s="125" t="s">
        <v>20</v>
      </c>
      <c r="AZ4" s="137"/>
      <c r="BA4" s="138" t="s">
        <v>21</v>
      </c>
      <c r="BB4" s="126"/>
      <c r="BC4" s="138">
        <v>12</v>
      </c>
      <c r="BD4" s="126"/>
      <c r="BE4" s="137">
        <v>2</v>
      </c>
      <c r="BF4" s="139"/>
      <c r="BG4" s="80"/>
    </row>
    <row r="5" spans="1:59" ht="13.5" thickBot="1">
      <c r="A5" s="79"/>
      <c r="B5" s="81" t="s">
        <v>38</v>
      </c>
      <c r="C5" s="218" t="s">
        <v>8</v>
      </c>
      <c r="D5" s="219"/>
      <c r="E5" s="220" t="s">
        <v>10</v>
      </c>
      <c r="F5" s="221"/>
      <c r="G5" s="220" t="s">
        <v>22</v>
      </c>
      <c r="H5" s="221"/>
      <c r="I5" s="219" t="s">
        <v>23</v>
      </c>
      <c r="J5" s="222"/>
      <c r="K5" s="218" t="s">
        <v>8</v>
      </c>
      <c r="L5" s="219"/>
      <c r="M5" s="220" t="s">
        <v>10</v>
      </c>
      <c r="N5" s="221"/>
      <c r="O5" s="220" t="s">
        <v>22</v>
      </c>
      <c r="P5" s="221"/>
      <c r="Q5" s="219" t="s">
        <v>23</v>
      </c>
      <c r="R5" s="222"/>
      <c r="S5" s="218" t="s">
        <v>8</v>
      </c>
      <c r="T5" s="219"/>
      <c r="U5" s="220" t="s">
        <v>10</v>
      </c>
      <c r="V5" s="221"/>
      <c r="W5" s="220" t="s">
        <v>22</v>
      </c>
      <c r="X5" s="221"/>
      <c r="Y5" s="219" t="s">
        <v>23</v>
      </c>
      <c r="Z5" s="222"/>
      <c r="AA5" s="218" t="s">
        <v>8</v>
      </c>
      <c r="AB5" s="219"/>
      <c r="AC5" s="220" t="s">
        <v>10</v>
      </c>
      <c r="AD5" s="221"/>
      <c r="AE5" s="220" t="s">
        <v>22</v>
      </c>
      <c r="AF5" s="221"/>
      <c r="AG5" s="219" t="s">
        <v>23</v>
      </c>
      <c r="AH5" s="222"/>
      <c r="AI5" s="218" t="s">
        <v>8</v>
      </c>
      <c r="AJ5" s="219"/>
      <c r="AK5" s="220" t="s">
        <v>10</v>
      </c>
      <c r="AL5" s="221"/>
      <c r="AM5" s="220" t="s">
        <v>22</v>
      </c>
      <c r="AN5" s="221"/>
      <c r="AO5" s="219" t="s">
        <v>23</v>
      </c>
      <c r="AP5" s="222"/>
      <c r="AQ5" s="218" t="s">
        <v>8</v>
      </c>
      <c r="AR5" s="219"/>
      <c r="AS5" s="220" t="s">
        <v>10</v>
      </c>
      <c r="AT5" s="221"/>
      <c r="AU5" s="220" t="s">
        <v>22</v>
      </c>
      <c r="AV5" s="221"/>
      <c r="AW5" s="219" t="s">
        <v>23</v>
      </c>
      <c r="AX5" s="222"/>
      <c r="AY5" s="218" t="s">
        <v>8</v>
      </c>
      <c r="AZ5" s="219"/>
      <c r="BA5" s="220" t="s">
        <v>10</v>
      </c>
      <c r="BB5" s="221"/>
      <c r="BC5" s="220" t="s">
        <v>22</v>
      </c>
      <c r="BD5" s="221"/>
      <c r="BE5" s="219" t="s">
        <v>23</v>
      </c>
      <c r="BF5" s="222"/>
      <c r="BG5" s="79"/>
    </row>
    <row r="6" spans="1:59" ht="12.75">
      <c r="A6" s="79"/>
      <c r="B6" s="80" t="s">
        <v>51</v>
      </c>
      <c r="C6" s="35"/>
      <c r="D6" s="36"/>
      <c r="E6" s="92"/>
      <c r="F6" s="93"/>
      <c r="G6" s="40" t="s">
        <v>92</v>
      </c>
      <c r="H6" s="36"/>
      <c r="I6" s="92"/>
      <c r="J6" s="98"/>
      <c r="K6" s="35" t="s">
        <v>97</v>
      </c>
      <c r="L6" s="36"/>
      <c r="M6" s="92"/>
      <c r="N6" s="93"/>
      <c r="O6" s="40" t="s">
        <v>98</v>
      </c>
      <c r="P6" s="36"/>
      <c r="Q6" s="92"/>
      <c r="R6" s="98"/>
      <c r="S6" s="35"/>
      <c r="T6" s="36"/>
      <c r="U6" s="92"/>
      <c r="V6" s="93"/>
      <c r="W6" s="40"/>
      <c r="X6" s="36"/>
      <c r="Y6" s="92"/>
      <c r="Z6" s="98"/>
      <c r="AA6" s="35" t="s">
        <v>113</v>
      </c>
      <c r="AB6" s="36"/>
      <c r="AC6" s="92"/>
      <c r="AD6" s="93"/>
      <c r="AE6" s="40" t="s">
        <v>114</v>
      </c>
      <c r="AF6" s="36"/>
      <c r="AG6" s="92"/>
      <c r="AH6" s="98"/>
      <c r="AI6" s="35"/>
      <c r="AJ6" s="36"/>
      <c r="AK6" s="92"/>
      <c r="AL6" s="93"/>
      <c r="AM6" s="40"/>
      <c r="AN6" s="36"/>
      <c r="AO6" s="92"/>
      <c r="AP6" s="98"/>
      <c r="AQ6" s="35" t="s">
        <v>135</v>
      </c>
      <c r="AR6" s="36"/>
      <c r="AS6" s="92"/>
      <c r="AT6" s="93"/>
      <c r="AU6" s="40" t="s">
        <v>136</v>
      </c>
      <c r="AV6" s="36"/>
      <c r="AW6" s="92"/>
      <c r="AX6" s="98"/>
      <c r="AY6" s="35"/>
      <c r="AZ6" s="36"/>
      <c r="BA6" s="92"/>
      <c r="BB6" s="93"/>
      <c r="BC6" s="40"/>
      <c r="BD6" s="36"/>
      <c r="BE6" s="92"/>
      <c r="BF6" s="98"/>
      <c r="BG6" s="79"/>
    </row>
    <row r="7" spans="1:59" ht="12.75">
      <c r="A7" s="79"/>
      <c r="B7" s="80" t="s">
        <v>79</v>
      </c>
      <c r="C7" s="37"/>
      <c r="D7" s="34"/>
      <c r="E7" s="94"/>
      <c r="F7" s="95"/>
      <c r="G7" s="30"/>
      <c r="H7" s="32"/>
      <c r="I7" s="94"/>
      <c r="J7" s="99"/>
      <c r="K7" s="37"/>
      <c r="L7" s="34"/>
      <c r="M7" s="94"/>
      <c r="N7" s="95"/>
      <c r="O7" s="30" t="s">
        <v>97</v>
      </c>
      <c r="P7" s="32"/>
      <c r="Q7" s="94"/>
      <c r="R7" s="99"/>
      <c r="S7" s="37"/>
      <c r="T7" s="34"/>
      <c r="U7" s="94"/>
      <c r="V7" s="95"/>
      <c r="W7" s="30"/>
      <c r="X7" s="32"/>
      <c r="Y7" s="94"/>
      <c r="Z7" s="99"/>
      <c r="AA7" s="37" t="s">
        <v>115</v>
      </c>
      <c r="AB7" s="34"/>
      <c r="AC7" s="94"/>
      <c r="AD7" s="95"/>
      <c r="AE7" s="30" t="s">
        <v>114</v>
      </c>
      <c r="AF7" s="32"/>
      <c r="AG7" s="94"/>
      <c r="AH7" s="99"/>
      <c r="AI7" s="37"/>
      <c r="AJ7" s="34"/>
      <c r="AK7" s="94"/>
      <c r="AL7" s="95"/>
      <c r="AM7" s="30"/>
      <c r="AN7" s="32"/>
      <c r="AO7" s="94"/>
      <c r="AP7" s="99"/>
      <c r="AQ7" s="37"/>
      <c r="AR7" s="34"/>
      <c r="AS7" s="94"/>
      <c r="AT7" s="95"/>
      <c r="AU7" s="30"/>
      <c r="AV7" s="32"/>
      <c r="AW7" s="94"/>
      <c r="AX7" s="99"/>
      <c r="AY7" s="37"/>
      <c r="AZ7" s="34"/>
      <c r="BA7" s="94"/>
      <c r="BB7" s="95"/>
      <c r="BC7" s="30"/>
      <c r="BD7" s="32"/>
      <c r="BE7" s="94"/>
      <c r="BF7" s="99"/>
      <c r="BG7" s="79"/>
    </row>
    <row r="8" spans="1:59" ht="12.75">
      <c r="A8" s="79"/>
      <c r="B8" s="105" t="s">
        <v>24</v>
      </c>
      <c r="C8" s="37"/>
      <c r="D8" s="32"/>
      <c r="E8" s="94"/>
      <c r="F8" s="95"/>
      <c r="G8" s="30"/>
      <c r="H8" s="34"/>
      <c r="I8" s="94"/>
      <c r="J8" s="99"/>
      <c r="K8" s="37" t="s">
        <v>98</v>
      </c>
      <c r="L8" s="32"/>
      <c r="M8" s="94"/>
      <c r="N8" s="95"/>
      <c r="O8" s="30" t="s">
        <v>99</v>
      </c>
      <c r="P8" s="34"/>
      <c r="Q8" s="94"/>
      <c r="R8" s="99"/>
      <c r="S8" s="37"/>
      <c r="T8" s="32"/>
      <c r="U8" s="94"/>
      <c r="V8" s="95"/>
      <c r="W8" s="30"/>
      <c r="X8" s="34"/>
      <c r="Y8" s="94"/>
      <c r="Z8" s="99"/>
      <c r="AA8" s="37" t="s">
        <v>115</v>
      </c>
      <c r="AB8" s="32"/>
      <c r="AC8" s="94"/>
      <c r="AD8" s="95"/>
      <c r="AE8" s="30" t="s">
        <v>114</v>
      </c>
      <c r="AF8" s="34"/>
      <c r="AG8" s="94"/>
      <c r="AH8" s="99"/>
      <c r="AI8" s="37"/>
      <c r="AJ8" s="32"/>
      <c r="AK8" s="94"/>
      <c r="AL8" s="95"/>
      <c r="AM8" s="30"/>
      <c r="AN8" s="34"/>
      <c r="AO8" s="94"/>
      <c r="AP8" s="99"/>
      <c r="AQ8" s="37" t="s">
        <v>137</v>
      </c>
      <c r="AR8" s="32"/>
      <c r="AS8" s="94"/>
      <c r="AT8" s="95"/>
      <c r="AU8" s="30" t="s">
        <v>134</v>
      </c>
      <c r="AV8" s="34"/>
      <c r="AW8" s="94"/>
      <c r="AX8" s="99"/>
      <c r="AY8" s="37"/>
      <c r="AZ8" s="32"/>
      <c r="BA8" s="94"/>
      <c r="BB8" s="95"/>
      <c r="BC8" s="30"/>
      <c r="BD8" s="34"/>
      <c r="BE8" s="94"/>
      <c r="BF8" s="99"/>
      <c r="BG8" s="79"/>
    </row>
    <row r="9" spans="1:59" ht="13.5" thickBot="1">
      <c r="A9" s="79"/>
      <c r="B9" s="106" t="s">
        <v>77</v>
      </c>
      <c r="C9" s="38"/>
      <c r="D9" s="41"/>
      <c r="E9" s="96"/>
      <c r="F9" s="97"/>
      <c r="G9" s="31"/>
      <c r="H9" s="41"/>
      <c r="I9" s="54"/>
      <c r="J9" s="55"/>
      <c r="K9" s="38" t="s">
        <v>98</v>
      </c>
      <c r="L9" s="41"/>
      <c r="M9" s="96"/>
      <c r="N9" s="97"/>
      <c r="O9" s="31" t="s">
        <v>99</v>
      </c>
      <c r="P9" s="41"/>
      <c r="Q9" s="54" t="s">
        <v>97</v>
      </c>
      <c r="R9" s="55"/>
      <c r="S9" s="38"/>
      <c r="T9" s="41"/>
      <c r="U9" s="96"/>
      <c r="V9" s="97"/>
      <c r="W9" s="31"/>
      <c r="X9" s="41"/>
      <c r="Y9" s="54"/>
      <c r="Z9" s="55"/>
      <c r="AA9" s="38" t="s">
        <v>115</v>
      </c>
      <c r="AB9" s="41"/>
      <c r="AC9" s="96"/>
      <c r="AD9" s="97"/>
      <c r="AE9" s="31" t="s">
        <v>114</v>
      </c>
      <c r="AF9" s="41"/>
      <c r="AG9" s="54" t="s">
        <v>152</v>
      </c>
      <c r="AH9" s="55"/>
      <c r="AI9" s="38"/>
      <c r="AJ9" s="41"/>
      <c r="AK9" s="96"/>
      <c r="AL9" s="97"/>
      <c r="AM9" s="31"/>
      <c r="AN9" s="41"/>
      <c r="AO9" s="54"/>
      <c r="AP9" s="55"/>
      <c r="AQ9" s="38" t="s">
        <v>133</v>
      </c>
      <c r="AR9" s="41"/>
      <c r="AS9" s="96"/>
      <c r="AT9" s="97"/>
      <c r="AU9" s="31" t="s">
        <v>134</v>
      </c>
      <c r="AV9" s="41"/>
      <c r="AW9" s="54"/>
      <c r="AX9" s="55"/>
      <c r="AY9" s="38"/>
      <c r="AZ9" s="41"/>
      <c r="BA9" s="96"/>
      <c r="BB9" s="97"/>
      <c r="BC9" s="31"/>
      <c r="BD9" s="41"/>
      <c r="BE9" s="54" t="s">
        <v>151</v>
      </c>
      <c r="BF9" s="55"/>
      <c r="BG9" s="79"/>
    </row>
    <row r="10" spans="1:59" ht="12.75">
      <c r="A10" s="79"/>
      <c r="B10" s="80" t="s">
        <v>80</v>
      </c>
      <c r="C10" s="37" t="s">
        <v>90</v>
      </c>
      <c r="D10" s="34"/>
      <c r="E10" s="30" t="s">
        <v>94</v>
      </c>
      <c r="F10" s="32"/>
      <c r="G10" s="30"/>
      <c r="H10" s="34"/>
      <c r="I10" s="30" t="s">
        <v>92</v>
      </c>
      <c r="J10" s="42"/>
      <c r="K10" s="37" t="s">
        <v>98</v>
      </c>
      <c r="L10" s="34"/>
      <c r="M10" s="30"/>
      <c r="N10" s="32"/>
      <c r="O10" s="30" t="s">
        <v>99</v>
      </c>
      <c r="P10" s="34"/>
      <c r="Q10" s="30" t="s">
        <v>97</v>
      </c>
      <c r="R10" s="42"/>
      <c r="S10" s="37"/>
      <c r="T10" s="34"/>
      <c r="U10" s="30"/>
      <c r="V10" s="32"/>
      <c r="W10" s="30"/>
      <c r="X10" s="34"/>
      <c r="Y10" s="30"/>
      <c r="Z10" s="42"/>
      <c r="AA10" s="37" t="s">
        <v>116</v>
      </c>
      <c r="AB10" s="34"/>
      <c r="AC10" s="30" t="s">
        <v>113</v>
      </c>
      <c r="AD10" s="32"/>
      <c r="AE10" s="30" t="s">
        <v>124</v>
      </c>
      <c r="AF10" s="34"/>
      <c r="AG10" s="30" t="s">
        <v>117</v>
      </c>
      <c r="AH10" s="42"/>
      <c r="AI10" s="37"/>
      <c r="AJ10" s="34"/>
      <c r="AK10" s="30"/>
      <c r="AL10" s="32"/>
      <c r="AM10" s="30"/>
      <c r="AN10" s="34"/>
      <c r="AO10" s="30"/>
      <c r="AP10" s="42"/>
      <c r="AQ10" s="37" t="s">
        <v>137</v>
      </c>
      <c r="AR10" s="34"/>
      <c r="AS10" s="30" t="s">
        <v>139</v>
      </c>
      <c r="AT10" s="32"/>
      <c r="AU10" s="30" t="s">
        <v>136</v>
      </c>
      <c r="AV10" s="34"/>
      <c r="AW10" s="30"/>
      <c r="AX10" s="42"/>
      <c r="AY10" s="37"/>
      <c r="AZ10" s="34"/>
      <c r="BA10" s="30"/>
      <c r="BB10" s="32"/>
      <c r="BC10" s="30"/>
      <c r="BD10" s="34"/>
      <c r="BE10" s="30"/>
      <c r="BF10" s="42"/>
      <c r="BG10" s="79"/>
    </row>
    <row r="11" spans="1:59" ht="12.75">
      <c r="A11" s="79"/>
      <c r="B11" s="80" t="s">
        <v>81</v>
      </c>
      <c r="C11" s="37"/>
      <c r="D11" s="34"/>
      <c r="E11" s="30"/>
      <c r="F11" s="32"/>
      <c r="G11" s="30"/>
      <c r="H11" s="34"/>
      <c r="I11" s="94"/>
      <c r="J11" s="99"/>
      <c r="K11" s="37"/>
      <c r="L11" s="34"/>
      <c r="M11" s="30"/>
      <c r="N11" s="32"/>
      <c r="O11" s="30" t="s">
        <v>98</v>
      </c>
      <c r="P11" s="34"/>
      <c r="Q11" s="94"/>
      <c r="R11" s="99"/>
      <c r="S11" s="37"/>
      <c r="T11" s="34"/>
      <c r="U11" s="30"/>
      <c r="V11" s="32"/>
      <c r="W11" s="30"/>
      <c r="X11" s="34"/>
      <c r="Y11" s="94"/>
      <c r="Z11" s="99"/>
      <c r="AA11" s="37" t="s">
        <v>118</v>
      </c>
      <c r="AB11" s="34"/>
      <c r="AC11" s="30" t="s">
        <v>119</v>
      </c>
      <c r="AD11" s="32"/>
      <c r="AE11" s="30" t="s">
        <v>120</v>
      </c>
      <c r="AF11" s="34"/>
      <c r="AG11" s="94"/>
      <c r="AH11" s="99"/>
      <c r="AI11" s="37"/>
      <c r="AJ11" s="34"/>
      <c r="AK11" s="30"/>
      <c r="AL11" s="32"/>
      <c r="AM11" s="30"/>
      <c r="AN11" s="34"/>
      <c r="AO11" s="94"/>
      <c r="AP11" s="99"/>
      <c r="AQ11" s="37"/>
      <c r="AR11" s="34"/>
      <c r="AS11" s="30"/>
      <c r="AT11" s="32"/>
      <c r="AU11" s="30"/>
      <c r="AV11" s="34"/>
      <c r="AW11" s="94"/>
      <c r="AX11" s="99"/>
      <c r="AY11" s="37"/>
      <c r="AZ11" s="34"/>
      <c r="BA11" s="30"/>
      <c r="BB11" s="32"/>
      <c r="BC11" s="30"/>
      <c r="BD11" s="34"/>
      <c r="BE11" s="94"/>
      <c r="BF11" s="99"/>
      <c r="BG11" s="79"/>
    </row>
    <row r="12" spans="1:59" ht="12.75">
      <c r="A12" s="79"/>
      <c r="B12" s="80" t="s">
        <v>82</v>
      </c>
      <c r="C12" s="37" t="s">
        <v>93</v>
      </c>
      <c r="D12" s="32"/>
      <c r="E12" s="30" t="s">
        <v>94</v>
      </c>
      <c r="F12" s="32"/>
      <c r="G12" s="30" t="s">
        <v>91</v>
      </c>
      <c r="H12" s="34"/>
      <c r="I12" s="94"/>
      <c r="J12" s="99"/>
      <c r="K12" s="37" t="s">
        <v>218</v>
      </c>
      <c r="L12" s="32"/>
      <c r="M12" s="30" t="s">
        <v>100</v>
      </c>
      <c r="N12" s="32"/>
      <c r="O12" s="30" t="s">
        <v>101</v>
      </c>
      <c r="P12" s="34"/>
      <c r="Q12" s="94"/>
      <c r="R12" s="99"/>
      <c r="S12" s="37"/>
      <c r="T12" s="32"/>
      <c r="U12" s="30"/>
      <c r="V12" s="32"/>
      <c r="W12" s="30"/>
      <c r="X12" s="34"/>
      <c r="Y12" s="94"/>
      <c r="Z12" s="99"/>
      <c r="AA12" s="37" t="s">
        <v>121</v>
      </c>
      <c r="AB12" s="32"/>
      <c r="AC12" s="30" t="s">
        <v>122</v>
      </c>
      <c r="AD12" s="32"/>
      <c r="AE12" s="30" t="s">
        <v>123</v>
      </c>
      <c r="AF12" s="34"/>
      <c r="AG12" s="94"/>
      <c r="AH12" s="99"/>
      <c r="AI12" s="37"/>
      <c r="AJ12" s="32"/>
      <c r="AK12" s="30"/>
      <c r="AL12" s="32"/>
      <c r="AM12" s="30"/>
      <c r="AN12" s="34"/>
      <c r="AO12" s="94"/>
      <c r="AP12" s="99"/>
      <c r="AQ12" s="37" t="s">
        <v>138</v>
      </c>
      <c r="AR12" s="32"/>
      <c r="AS12" s="30" t="s">
        <v>140</v>
      </c>
      <c r="AT12" s="32"/>
      <c r="AU12" s="30" t="s">
        <v>141</v>
      </c>
      <c r="AV12" s="34"/>
      <c r="AW12" s="94"/>
      <c r="AX12" s="99"/>
      <c r="AY12" s="37"/>
      <c r="AZ12" s="32"/>
      <c r="BA12" s="30"/>
      <c r="BB12" s="32"/>
      <c r="BC12" s="30"/>
      <c r="BD12" s="34"/>
      <c r="BE12" s="94"/>
      <c r="BF12" s="99"/>
      <c r="BG12" s="79"/>
    </row>
    <row r="13" spans="1:59" ht="12.75">
      <c r="A13" s="79"/>
      <c r="B13" s="80" t="s">
        <v>83</v>
      </c>
      <c r="C13" s="37" t="s">
        <v>93</v>
      </c>
      <c r="D13" s="32"/>
      <c r="E13" s="30" t="s">
        <v>94</v>
      </c>
      <c r="F13" s="32"/>
      <c r="G13" s="30"/>
      <c r="H13" s="32"/>
      <c r="I13" s="94"/>
      <c r="J13" s="99"/>
      <c r="K13" s="37" t="s">
        <v>218</v>
      </c>
      <c r="L13" s="32"/>
      <c r="M13" s="30" t="s">
        <v>201</v>
      </c>
      <c r="N13" s="32"/>
      <c r="O13" s="30" t="s">
        <v>202</v>
      </c>
      <c r="P13" s="32"/>
      <c r="Q13" s="94"/>
      <c r="R13" s="99"/>
      <c r="S13" s="37"/>
      <c r="T13" s="32"/>
      <c r="U13" s="30"/>
      <c r="V13" s="32"/>
      <c r="W13" s="30"/>
      <c r="X13" s="32"/>
      <c r="Y13" s="94"/>
      <c r="Z13" s="99"/>
      <c r="AA13" s="37" t="s">
        <v>121</v>
      </c>
      <c r="AB13" s="32"/>
      <c r="AC13" s="30" t="s">
        <v>118</v>
      </c>
      <c r="AD13" s="32"/>
      <c r="AE13" s="30" t="s">
        <v>123</v>
      </c>
      <c r="AF13" s="32"/>
      <c r="AG13" s="94"/>
      <c r="AH13" s="99"/>
      <c r="AI13" s="37"/>
      <c r="AJ13" s="32"/>
      <c r="AK13" s="30"/>
      <c r="AL13" s="32"/>
      <c r="AM13" s="30"/>
      <c r="AN13" s="32"/>
      <c r="AO13" s="94"/>
      <c r="AP13" s="99"/>
      <c r="AQ13" s="37" t="s">
        <v>138</v>
      </c>
      <c r="AR13" s="32"/>
      <c r="AS13" s="30" t="s">
        <v>133</v>
      </c>
      <c r="AT13" s="32"/>
      <c r="AU13" s="30" t="s">
        <v>141</v>
      </c>
      <c r="AV13" s="32"/>
      <c r="AW13" s="94"/>
      <c r="AX13" s="99"/>
      <c r="AY13" s="37"/>
      <c r="AZ13" s="32"/>
      <c r="BA13" s="30"/>
      <c r="BB13" s="32"/>
      <c r="BC13" s="30"/>
      <c r="BD13" s="32"/>
      <c r="BE13" s="94"/>
      <c r="BF13" s="99"/>
      <c r="BG13" s="79"/>
    </row>
    <row r="14" spans="1:59" ht="12.75">
      <c r="A14" s="79"/>
      <c r="B14" s="80" t="s">
        <v>84</v>
      </c>
      <c r="C14" s="37" t="s">
        <v>90</v>
      </c>
      <c r="D14" s="32"/>
      <c r="E14" s="94"/>
      <c r="F14" s="95"/>
      <c r="G14" s="94"/>
      <c r="H14" s="95"/>
      <c r="I14" s="94"/>
      <c r="J14" s="99"/>
      <c r="K14" s="37" t="s">
        <v>218</v>
      </c>
      <c r="L14" s="32"/>
      <c r="M14" s="94"/>
      <c r="N14" s="95"/>
      <c r="O14" s="94"/>
      <c r="P14" s="95"/>
      <c r="Q14" s="94"/>
      <c r="R14" s="99"/>
      <c r="S14" s="37"/>
      <c r="T14" s="32"/>
      <c r="U14" s="94"/>
      <c r="V14" s="95"/>
      <c r="W14" s="94"/>
      <c r="X14" s="95"/>
      <c r="Y14" s="94"/>
      <c r="Z14" s="99"/>
      <c r="AA14" s="37" t="s">
        <v>116</v>
      </c>
      <c r="AB14" s="32"/>
      <c r="AC14" s="94"/>
      <c r="AD14" s="95"/>
      <c r="AE14" s="94"/>
      <c r="AF14" s="95"/>
      <c r="AG14" s="94"/>
      <c r="AH14" s="99"/>
      <c r="AI14" s="37"/>
      <c r="AJ14" s="32"/>
      <c r="AK14" s="94"/>
      <c r="AL14" s="95"/>
      <c r="AM14" s="94"/>
      <c r="AN14" s="95"/>
      <c r="AO14" s="94"/>
      <c r="AP14" s="99"/>
      <c r="AQ14" s="37" t="s">
        <v>141</v>
      </c>
      <c r="AR14" s="32"/>
      <c r="AS14" s="94"/>
      <c r="AT14" s="95"/>
      <c r="AU14" s="94"/>
      <c r="AV14" s="95"/>
      <c r="AW14" s="94"/>
      <c r="AX14" s="99"/>
      <c r="AY14" s="37"/>
      <c r="AZ14" s="32"/>
      <c r="BA14" s="94"/>
      <c r="BB14" s="95"/>
      <c r="BC14" s="94"/>
      <c r="BD14" s="95"/>
      <c r="BE14" s="94"/>
      <c r="BF14" s="99"/>
      <c r="BG14" s="79"/>
    </row>
    <row r="15" spans="1:59" ht="12.75">
      <c r="A15" s="79"/>
      <c r="B15" s="80"/>
      <c r="C15" s="37" t="s">
        <v>91</v>
      </c>
      <c r="D15" s="32"/>
      <c r="E15" s="94"/>
      <c r="F15" s="95"/>
      <c r="G15" s="94"/>
      <c r="H15" s="95"/>
      <c r="I15" s="94"/>
      <c r="J15" s="99"/>
      <c r="K15" s="37" t="s">
        <v>99</v>
      </c>
      <c r="L15" s="32"/>
      <c r="M15" s="94"/>
      <c r="N15" s="95"/>
      <c r="O15" s="94"/>
      <c r="P15" s="95"/>
      <c r="Q15" s="94"/>
      <c r="R15" s="99"/>
      <c r="S15" s="37"/>
      <c r="T15" s="32"/>
      <c r="U15" s="94"/>
      <c r="V15" s="95"/>
      <c r="W15" s="94"/>
      <c r="X15" s="95"/>
      <c r="Y15" s="94"/>
      <c r="Z15" s="99"/>
      <c r="AA15" s="37" t="s">
        <v>115</v>
      </c>
      <c r="AB15" s="32"/>
      <c r="AC15" s="94"/>
      <c r="AD15" s="95"/>
      <c r="AE15" s="94"/>
      <c r="AF15" s="95"/>
      <c r="AG15" s="94"/>
      <c r="AH15" s="99"/>
      <c r="AI15" s="37"/>
      <c r="AJ15" s="32"/>
      <c r="AK15" s="94"/>
      <c r="AL15" s="95"/>
      <c r="AM15" s="94"/>
      <c r="AN15" s="95"/>
      <c r="AO15" s="94"/>
      <c r="AP15" s="99"/>
      <c r="AQ15" s="37" t="s">
        <v>138</v>
      </c>
      <c r="AR15" s="32"/>
      <c r="AS15" s="94"/>
      <c r="AT15" s="95"/>
      <c r="AU15" s="94"/>
      <c r="AV15" s="95"/>
      <c r="AW15" s="94"/>
      <c r="AX15" s="99"/>
      <c r="AY15" s="37"/>
      <c r="AZ15" s="32"/>
      <c r="BA15" s="94"/>
      <c r="BB15" s="95"/>
      <c r="BC15" s="94"/>
      <c r="BD15" s="95"/>
      <c r="BE15" s="94"/>
      <c r="BF15" s="99"/>
      <c r="BG15" s="79"/>
    </row>
    <row r="16" spans="1:59" ht="12.75">
      <c r="A16" s="79"/>
      <c r="B16" s="80"/>
      <c r="C16" s="37" t="s">
        <v>92</v>
      </c>
      <c r="D16" s="32"/>
      <c r="E16" s="94"/>
      <c r="F16" s="95"/>
      <c r="G16" s="94"/>
      <c r="H16" s="95"/>
      <c r="I16" s="94"/>
      <c r="J16" s="99"/>
      <c r="K16" s="37" t="s">
        <v>97</v>
      </c>
      <c r="L16" s="32"/>
      <c r="M16" s="94"/>
      <c r="N16" s="95"/>
      <c r="O16" s="94"/>
      <c r="P16" s="95"/>
      <c r="Q16" s="94"/>
      <c r="R16" s="99"/>
      <c r="S16" s="37"/>
      <c r="T16" s="32"/>
      <c r="U16" s="94"/>
      <c r="V16" s="95"/>
      <c r="W16" s="94"/>
      <c r="X16" s="95"/>
      <c r="Y16" s="94"/>
      <c r="Z16" s="99"/>
      <c r="AA16" s="37" t="s">
        <v>113</v>
      </c>
      <c r="AB16" s="32"/>
      <c r="AC16" s="94"/>
      <c r="AD16" s="95"/>
      <c r="AE16" s="94"/>
      <c r="AF16" s="95"/>
      <c r="AG16" s="94"/>
      <c r="AH16" s="99"/>
      <c r="AI16" s="37"/>
      <c r="AJ16" s="32"/>
      <c r="AK16" s="94"/>
      <c r="AL16" s="95"/>
      <c r="AM16" s="94"/>
      <c r="AN16" s="95"/>
      <c r="AO16" s="94"/>
      <c r="AP16" s="99"/>
      <c r="AQ16" s="37" t="s">
        <v>133</v>
      </c>
      <c r="AR16" s="32"/>
      <c r="AS16" s="94"/>
      <c r="AT16" s="95"/>
      <c r="AU16" s="94"/>
      <c r="AV16" s="95"/>
      <c r="AW16" s="94"/>
      <c r="AX16" s="99"/>
      <c r="AY16" s="37"/>
      <c r="AZ16" s="32"/>
      <c r="BA16" s="94"/>
      <c r="BB16" s="95"/>
      <c r="BC16" s="94"/>
      <c r="BD16" s="95"/>
      <c r="BE16" s="94"/>
      <c r="BF16" s="99"/>
      <c r="BG16" s="79"/>
    </row>
    <row r="17" spans="1:59" ht="12.75">
      <c r="A17" s="79"/>
      <c r="B17" s="80"/>
      <c r="C17" s="39" t="s">
        <v>94</v>
      </c>
      <c r="D17" s="33"/>
      <c r="E17" s="100"/>
      <c r="F17" s="102"/>
      <c r="G17" s="100"/>
      <c r="H17" s="102"/>
      <c r="I17" s="100"/>
      <c r="J17" s="101"/>
      <c r="K17" s="39" t="s">
        <v>100</v>
      </c>
      <c r="L17" s="33"/>
      <c r="M17" s="100"/>
      <c r="N17" s="102"/>
      <c r="O17" s="100"/>
      <c r="P17" s="102"/>
      <c r="Q17" s="100"/>
      <c r="R17" s="101"/>
      <c r="S17" s="39"/>
      <c r="T17" s="33"/>
      <c r="U17" s="100"/>
      <c r="V17" s="102"/>
      <c r="W17" s="100"/>
      <c r="X17" s="102"/>
      <c r="Y17" s="100"/>
      <c r="Z17" s="101"/>
      <c r="AA17" s="39" t="s">
        <v>124</v>
      </c>
      <c r="AB17" s="33"/>
      <c r="AC17" s="100"/>
      <c r="AD17" s="102"/>
      <c r="AE17" s="100"/>
      <c r="AF17" s="102"/>
      <c r="AG17" s="100"/>
      <c r="AH17" s="101"/>
      <c r="AI17" s="39"/>
      <c r="AJ17" s="33"/>
      <c r="AK17" s="100"/>
      <c r="AL17" s="102"/>
      <c r="AM17" s="100"/>
      <c r="AN17" s="102"/>
      <c r="AO17" s="100"/>
      <c r="AP17" s="101"/>
      <c r="AQ17" s="39" t="s">
        <v>136</v>
      </c>
      <c r="AR17" s="33"/>
      <c r="AS17" s="100"/>
      <c r="AT17" s="102"/>
      <c r="AU17" s="100"/>
      <c r="AV17" s="102"/>
      <c r="AW17" s="100"/>
      <c r="AX17" s="101"/>
      <c r="AY17" s="39"/>
      <c r="AZ17" s="33"/>
      <c r="BA17" s="100"/>
      <c r="BB17" s="102"/>
      <c r="BC17" s="100"/>
      <c r="BD17" s="102"/>
      <c r="BE17" s="100"/>
      <c r="BF17" s="101"/>
      <c r="BG17" s="79"/>
    </row>
    <row r="18" spans="1:59" ht="13.5" thickBot="1">
      <c r="A18" s="79"/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79"/>
    </row>
    <row r="19" spans="1:59" s="29" customFormat="1" ht="12.75">
      <c r="A19" s="82"/>
      <c r="B19" s="83"/>
      <c r="C19" s="215" t="s">
        <v>42</v>
      </c>
      <c r="D19" s="216"/>
      <c r="E19" s="216"/>
      <c r="F19" s="216"/>
      <c r="G19" s="216"/>
      <c r="H19" s="216"/>
      <c r="I19" s="216"/>
      <c r="J19" s="217"/>
      <c r="K19" s="215" t="s">
        <v>43</v>
      </c>
      <c r="L19" s="216"/>
      <c r="M19" s="216"/>
      <c r="N19" s="216"/>
      <c r="O19" s="216"/>
      <c r="P19" s="216"/>
      <c r="Q19" s="216"/>
      <c r="R19" s="217"/>
      <c r="S19" s="215" t="s">
        <v>44</v>
      </c>
      <c r="T19" s="216"/>
      <c r="U19" s="216"/>
      <c r="V19" s="216"/>
      <c r="W19" s="216"/>
      <c r="X19" s="216"/>
      <c r="Y19" s="216"/>
      <c r="Z19" s="217"/>
      <c r="AA19" s="215" t="s">
        <v>45</v>
      </c>
      <c r="AB19" s="216"/>
      <c r="AC19" s="216"/>
      <c r="AD19" s="216"/>
      <c r="AE19" s="216"/>
      <c r="AF19" s="216"/>
      <c r="AG19" s="216"/>
      <c r="AH19" s="217"/>
      <c r="AI19" s="215" t="s">
        <v>46</v>
      </c>
      <c r="AJ19" s="216"/>
      <c r="AK19" s="216"/>
      <c r="AL19" s="216"/>
      <c r="AM19" s="216"/>
      <c r="AN19" s="216"/>
      <c r="AO19" s="216"/>
      <c r="AP19" s="217"/>
      <c r="AQ19" s="215" t="s">
        <v>47</v>
      </c>
      <c r="AR19" s="216"/>
      <c r="AS19" s="216"/>
      <c r="AT19" s="216"/>
      <c r="AU19" s="216"/>
      <c r="AV19" s="216"/>
      <c r="AW19" s="216"/>
      <c r="AX19" s="217"/>
      <c r="AY19" s="215" t="s">
        <v>112</v>
      </c>
      <c r="AZ19" s="216"/>
      <c r="BA19" s="216"/>
      <c r="BB19" s="216"/>
      <c r="BC19" s="216"/>
      <c r="BD19" s="216"/>
      <c r="BE19" s="216"/>
      <c r="BF19" s="217"/>
      <c r="BG19" s="82"/>
    </row>
    <row r="20" spans="1:59" s="29" customFormat="1" ht="12.75">
      <c r="A20" s="82"/>
      <c r="B20" s="83"/>
      <c r="C20" s="127" t="s">
        <v>67</v>
      </c>
      <c r="D20" s="140"/>
      <c r="E20" s="141" t="s">
        <v>68</v>
      </c>
      <c r="F20" s="128"/>
      <c r="G20" s="141">
        <v>20</v>
      </c>
      <c r="H20" s="128"/>
      <c r="I20" s="140">
        <v>30</v>
      </c>
      <c r="J20" s="142"/>
      <c r="K20" s="127" t="s">
        <v>25</v>
      </c>
      <c r="L20" s="140"/>
      <c r="M20" s="141" t="s">
        <v>26</v>
      </c>
      <c r="N20" s="128"/>
      <c r="O20" s="141">
        <v>21</v>
      </c>
      <c r="P20" s="128"/>
      <c r="Q20" s="140">
        <v>31</v>
      </c>
      <c r="R20" s="142"/>
      <c r="S20" s="127" t="s">
        <v>27</v>
      </c>
      <c r="T20" s="140"/>
      <c r="U20" s="141" t="s">
        <v>28</v>
      </c>
      <c r="V20" s="128"/>
      <c r="W20" s="141">
        <v>28</v>
      </c>
      <c r="X20" s="128"/>
      <c r="Y20" s="140">
        <v>38</v>
      </c>
      <c r="Z20" s="142"/>
      <c r="AA20" s="127" t="s">
        <v>29</v>
      </c>
      <c r="AB20" s="140"/>
      <c r="AC20" s="141" t="s">
        <v>30</v>
      </c>
      <c r="AD20" s="128"/>
      <c r="AE20" s="141">
        <v>24</v>
      </c>
      <c r="AF20" s="128"/>
      <c r="AG20" s="140">
        <v>34</v>
      </c>
      <c r="AH20" s="142"/>
      <c r="AI20" s="127" t="s">
        <v>31</v>
      </c>
      <c r="AJ20" s="140"/>
      <c r="AK20" s="141" t="s">
        <v>32</v>
      </c>
      <c r="AL20" s="128"/>
      <c r="AM20" s="141">
        <v>26</v>
      </c>
      <c r="AN20" s="128"/>
      <c r="AO20" s="140">
        <v>36</v>
      </c>
      <c r="AP20" s="142"/>
      <c r="AQ20" s="127" t="s">
        <v>33</v>
      </c>
      <c r="AR20" s="140"/>
      <c r="AS20" s="141" t="s">
        <v>34</v>
      </c>
      <c r="AT20" s="128"/>
      <c r="AU20" s="141">
        <v>27</v>
      </c>
      <c r="AV20" s="128"/>
      <c r="AW20" s="140">
        <v>37</v>
      </c>
      <c r="AX20" s="142"/>
      <c r="AY20" s="127" t="s">
        <v>35</v>
      </c>
      <c r="AZ20" s="140"/>
      <c r="BA20" s="141" t="s">
        <v>36</v>
      </c>
      <c r="BB20" s="128"/>
      <c r="BC20" s="141">
        <v>22</v>
      </c>
      <c r="BD20" s="128"/>
      <c r="BE20" s="140">
        <v>32</v>
      </c>
      <c r="BF20" s="142"/>
      <c r="BG20" s="82"/>
    </row>
    <row r="21" spans="1:59" s="29" customFormat="1" ht="13.5" thickBot="1">
      <c r="A21" s="82"/>
      <c r="B21" s="83" t="s">
        <v>39</v>
      </c>
      <c r="C21" s="226" t="s">
        <v>8</v>
      </c>
      <c r="D21" s="227"/>
      <c r="E21" s="228" t="s">
        <v>10</v>
      </c>
      <c r="F21" s="229"/>
      <c r="G21" s="228" t="s">
        <v>22</v>
      </c>
      <c r="H21" s="229"/>
      <c r="I21" s="227" t="s">
        <v>23</v>
      </c>
      <c r="J21" s="230"/>
      <c r="K21" s="226" t="s">
        <v>8</v>
      </c>
      <c r="L21" s="227"/>
      <c r="M21" s="228" t="s">
        <v>10</v>
      </c>
      <c r="N21" s="229"/>
      <c r="O21" s="228" t="s">
        <v>22</v>
      </c>
      <c r="P21" s="229"/>
      <c r="Q21" s="227" t="s">
        <v>23</v>
      </c>
      <c r="R21" s="230"/>
      <c r="S21" s="226" t="s">
        <v>8</v>
      </c>
      <c r="T21" s="227"/>
      <c r="U21" s="228" t="s">
        <v>10</v>
      </c>
      <c r="V21" s="229"/>
      <c r="W21" s="228" t="s">
        <v>22</v>
      </c>
      <c r="X21" s="229"/>
      <c r="Y21" s="227" t="s">
        <v>23</v>
      </c>
      <c r="Z21" s="230"/>
      <c r="AA21" s="226" t="s">
        <v>8</v>
      </c>
      <c r="AB21" s="227"/>
      <c r="AC21" s="228" t="s">
        <v>10</v>
      </c>
      <c r="AD21" s="229"/>
      <c r="AE21" s="228" t="s">
        <v>22</v>
      </c>
      <c r="AF21" s="229"/>
      <c r="AG21" s="227" t="s">
        <v>23</v>
      </c>
      <c r="AH21" s="230"/>
      <c r="AI21" s="226" t="s">
        <v>8</v>
      </c>
      <c r="AJ21" s="227"/>
      <c r="AK21" s="228" t="s">
        <v>10</v>
      </c>
      <c r="AL21" s="229"/>
      <c r="AM21" s="228" t="s">
        <v>22</v>
      </c>
      <c r="AN21" s="229"/>
      <c r="AO21" s="227" t="s">
        <v>23</v>
      </c>
      <c r="AP21" s="230"/>
      <c r="AQ21" s="226" t="s">
        <v>8</v>
      </c>
      <c r="AR21" s="227"/>
      <c r="AS21" s="228" t="s">
        <v>10</v>
      </c>
      <c r="AT21" s="229"/>
      <c r="AU21" s="228" t="s">
        <v>22</v>
      </c>
      <c r="AV21" s="229"/>
      <c r="AW21" s="227" t="s">
        <v>23</v>
      </c>
      <c r="AX21" s="230"/>
      <c r="AY21" s="226" t="s">
        <v>8</v>
      </c>
      <c r="AZ21" s="227"/>
      <c r="BA21" s="228" t="s">
        <v>10</v>
      </c>
      <c r="BB21" s="229"/>
      <c r="BC21" s="228" t="s">
        <v>22</v>
      </c>
      <c r="BD21" s="229"/>
      <c r="BE21" s="227" t="s">
        <v>23</v>
      </c>
      <c r="BF21" s="230"/>
      <c r="BG21" s="82"/>
    </row>
    <row r="22" spans="1:59" ht="12.75">
      <c r="A22" s="79"/>
      <c r="B22" s="82" t="s">
        <v>85</v>
      </c>
      <c r="C22" s="43"/>
      <c r="D22" s="44"/>
      <c r="E22" s="84"/>
      <c r="F22" s="86"/>
      <c r="G22" s="45"/>
      <c r="H22" s="44"/>
      <c r="I22" s="84"/>
      <c r="J22" s="85"/>
      <c r="K22" s="43" t="s">
        <v>102</v>
      </c>
      <c r="L22" s="44"/>
      <c r="M22" s="84"/>
      <c r="N22" s="86"/>
      <c r="O22" s="45" t="s">
        <v>103</v>
      </c>
      <c r="P22" s="44"/>
      <c r="Q22" s="84"/>
      <c r="R22" s="85"/>
      <c r="S22" s="43"/>
      <c r="T22" s="44"/>
      <c r="U22" s="84"/>
      <c r="V22" s="86"/>
      <c r="W22" s="45"/>
      <c r="X22" s="44"/>
      <c r="Y22" s="84"/>
      <c r="Z22" s="85"/>
      <c r="AA22" s="43" t="s">
        <v>149</v>
      </c>
      <c r="AB22" s="44"/>
      <c r="AC22" s="84"/>
      <c r="AD22" s="86"/>
      <c r="AE22" s="45" t="s">
        <v>126</v>
      </c>
      <c r="AF22" s="44"/>
      <c r="AG22" s="84"/>
      <c r="AH22" s="85"/>
      <c r="AI22" s="43"/>
      <c r="AJ22" s="44"/>
      <c r="AK22" s="84"/>
      <c r="AL22" s="86"/>
      <c r="AM22" s="45"/>
      <c r="AN22" s="44"/>
      <c r="AO22" s="84"/>
      <c r="AP22" s="85"/>
      <c r="AQ22" s="43" t="s">
        <v>142</v>
      </c>
      <c r="AR22" s="44"/>
      <c r="AS22" s="84"/>
      <c r="AT22" s="86"/>
      <c r="AU22" s="45" t="s">
        <v>144</v>
      </c>
      <c r="AV22" s="44"/>
      <c r="AW22" s="84"/>
      <c r="AX22" s="85"/>
      <c r="AY22" s="43"/>
      <c r="AZ22" s="44"/>
      <c r="BA22" s="84"/>
      <c r="BB22" s="86"/>
      <c r="BC22" s="45"/>
      <c r="BD22" s="44"/>
      <c r="BE22" s="84"/>
      <c r="BF22" s="85"/>
      <c r="BG22" s="79"/>
    </row>
    <row r="23" spans="1:59" ht="12.75">
      <c r="A23" s="79"/>
      <c r="B23" s="82" t="s">
        <v>79</v>
      </c>
      <c r="C23" s="43"/>
      <c r="D23" s="44"/>
      <c r="E23" s="84"/>
      <c r="F23" s="86"/>
      <c r="G23" s="45"/>
      <c r="H23" s="44"/>
      <c r="I23" s="84"/>
      <c r="J23" s="85"/>
      <c r="K23" s="43" t="s">
        <v>102</v>
      </c>
      <c r="L23" s="44"/>
      <c r="M23" s="84"/>
      <c r="N23" s="86"/>
      <c r="O23" s="45" t="s">
        <v>105</v>
      </c>
      <c r="P23" s="44"/>
      <c r="Q23" s="84"/>
      <c r="R23" s="85"/>
      <c r="S23" s="43"/>
      <c r="T23" s="44"/>
      <c r="U23" s="84"/>
      <c r="V23" s="86"/>
      <c r="W23" s="45"/>
      <c r="X23" s="44"/>
      <c r="Y23" s="84"/>
      <c r="Z23" s="85"/>
      <c r="AA23" s="43"/>
      <c r="AB23" s="44"/>
      <c r="AC23" s="84"/>
      <c r="AD23" s="86"/>
      <c r="AE23" s="45"/>
      <c r="AF23" s="44"/>
      <c r="AG23" s="84"/>
      <c r="AH23" s="85"/>
      <c r="AI23" s="43"/>
      <c r="AJ23" s="44"/>
      <c r="AK23" s="84"/>
      <c r="AL23" s="86"/>
      <c r="AM23" s="45"/>
      <c r="AN23" s="44"/>
      <c r="AO23" s="84"/>
      <c r="AP23" s="85"/>
      <c r="AQ23" s="43"/>
      <c r="AR23" s="44"/>
      <c r="AS23" s="84"/>
      <c r="AT23" s="86"/>
      <c r="AU23" s="45" t="s">
        <v>144</v>
      </c>
      <c r="AV23" s="44"/>
      <c r="AW23" s="84"/>
      <c r="AX23" s="85"/>
      <c r="AY23" s="43"/>
      <c r="AZ23" s="44"/>
      <c r="BA23" s="84"/>
      <c r="BB23" s="86"/>
      <c r="BC23" s="45"/>
      <c r="BD23" s="44"/>
      <c r="BE23" s="84"/>
      <c r="BF23" s="85"/>
      <c r="BG23" s="79"/>
    </row>
    <row r="24" spans="1:59" ht="12.75">
      <c r="A24" s="79"/>
      <c r="B24" s="107" t="s">
        <v>86</v>
      </c>
      <c r="C24" s="43" t="s">
        <v>95</v>
      </c>
      <c r="D24" s="44"/>
      <c r="E24" s="84"/>
      <c r="F24" s="86"/>
      <c r="G24" s="45"/>
      <c r="H24" s="44"/>
      <c r="I24" s="84"/>
      <c r="J24" s="85"/>
      <c r="K24" s="43" t="s">
        <v>104</v>
      </c>
      <c r="L24" s="44"/>
      <c r="M24" s="84"/>
      <c r="N24" s="86"/>
      <c r="O24" s="45" t="s">
        <v>105</v>
      </c>
      <c r="P24" s="44"/>
      <c r="Q24" s="84"/>
      <c r="R24" s="85"/>
      <c r="S24" s="43"/>
      <c r="T24" s="44"/>
      <c r="U24" s="84"/>
      <c r="V24" s="86"/>
      <c r="W24" s="45"/>
      <c r="X24" s="44"/>
      <c r="Y24" s="84"/>
      <c r="Z24" s="85"/>
      <c r="AA24" s="43" t="s">
        <v>125</v>
      </c>
      <c r="AB24" s="44"/>
      <c r="AC24" s="84"/>
      <c r="AD24" s="86"/>
      <c r="AE24" s="45" t="s">
        <v>127</v>
      </c>
      <c r="AF24" s="44"/>
      <c r="AG24" s="84"/>
      <c r="AH24" s="85"/>
      <c r="AI24" s="43"/>
      <c r="AJ24" s="44"/>
      <c r="AK24" s="84"/>
      <c r="AL24" s="86"/>
      <c r="AM24" s="45"/>
      <c r="AN24" s="44"/>
      <c r="AO24" s="84"/>
      <c r="AP24" s="85"/>
      <c r="AQ24" s="43" t="s">
        <v>143</v>
      </c>
      <c r="AR24" s="44"/>
      <c r="AS24" s="84"/>
      <c r="AT24" s="86"/>
      <c r="AU24" s="45" t="s">
        <v>144</v>
      </c>
      <c r="AV24" s="44"/>
      <c r="AW24" s="84"/>
      <c r="AX24" s="85"/>
      <c r="AY24" s="43"/>
      <c r="AZ24" s="44"/>
      <c r="BA24" s="84"/>
      <c r="BB24" s="86"/>
      <c r="BC24" s="45"/>
      <c r="BD24" s="44"/>
      <c r="BE24" s="84"/>
      <c r="BF24" s="85"/>
      <c r="BG24" s="79"/>
    </row>
    <row r="25" spans="1:59" ht="13.5" thickBot="1">
      <c r="A25" s="79"/>
      <c r="B25" s="108" t="s">
        <v>77</v>
      </c>
      <c r="C25" s="46"/>
      <c r="D25" s="47"/>
      <c r="E25" s="87"/>
      <c r="F25" s="88"/>
      <c r="G25" s="48"/>
      <c r="H25" s="47"/>
      <c r="I25" s="52"/>
      <c r="J25" s="53"/>
      <c r="K25" s="46" t="s">
        <v>102</v>
      </c>
      <c r="L25" s="47"/>
      <c r="M25" s="87"/>
      <c r="N25" s="88"/>
      <c r="O25" s="48" t="s">
        <v>103</v>
      </c>
      <c r="P25" s="47"/>
      <c r="Q25" s="52"/>
      <c r="R25" s="53"/>
      <c r="S25" s="46"/>
      <c r="T25" s="47"/>
      <c r="U25" s="87"/>
      <c r="V25" s="88"/>
      <c r="W25" s="48"/>
      <c r="X25" s="47"/>
      <c r="Y25" s="52"/>
      <c r="Z25" s="53"/>
      <c r="AA25" s="46" t="s">
        <v>149</v>
      </c>
      <c r="AB25" s="47"/>
      <c r="AC25" s="87"/>
      <c r="AD25" s="88"/>
      <c r="AE25" s="48" t="s">
        <v>126</v>
      </c>
      <c r="AF25" s="47"/>
      <c r="AG25" s="52" t="s">
        <v>128</v>
      </c>
      <c r="AH25" s="53"/>
      <c r="AI25" s="46"/>
      <c r="AJ25" s="47"/>
      <c r="AK25" s="87"/>
      <c r="AL25" s="88"/>
      <c r="AM25" s="48"/>
      <c r="AN25" s="47"/>
      <c r="AO25" s="52"/>
      <c r="AP25" s="53"/>
      <c r="AQ25" s="46" t="s">
        <v>142</v>
      </c>
      <c r="AR25" s="47"/>
      <c r="AS25" s="87"/>
      <c r="AT25" s="88"/>
      <c r="AU25" s="48" t="s">
        <v>144</v>
      </c>
      <c r="AV25" s="47"/>
      <c r="AW25" s="52" t="s">
        <v>144</v>
      </c>
      <c r="AX25" s="53"/>
      <c r="AY25" s="46"/>
      <c r="AZ25" s="47"/>
      <c r="BA25" s="87"/>
      <c r="BB25" s="88"/>
      <c r="BC25" s="48"/>
      <c r="BD25" s="47"/>
      <c r="BE25" s="52"/>
      <c r="BF25" s="53"/>
      <c r="BG25" s="79"/>
    </row>
    <row r="26" spans="1:59" ht="12.75">
      <c r="A26" s="79"/>
      <c r="B26" s="82" t="s">
        <v>80</v>
      </c>
      <c r="C26" s="43" t="s">
        <v>95</v>
      </c>
      <c r="D26" s="44"/>
      <c r="E26" s="45"/>
      <c r="F26" s="44"/>
      <c r="G26" s="45" t="s">
        <v>220</v>
      </c>
      <c r="H26" s="44"/>
      <c r="I26" s="45"/>
      <c r="J26" s="49"/>
      <c r="K26" s="43" t="s">
        <v>104</v>
      </c>
      <c r="L26" s="44"/>
      <c r="M26" s="45" t="s">
        <v>106</v>
      </c>
      <c r="N26" s="44"/>
      <c r="O26" s="45" t="s">
        <v>103</v>
      </c>
      <c r="P26" s="44"/>
      <c r="Q26" s="45"/>
      <c r="R26" s="49"/>
      <c r="S26" s="43"/>
      <c r="T26" s="44"/>
      <c r="U26" s="45"/>
      <c r="V26" s="44"/>
      <c r="W26" s="45"/>
      <c r="X26" s="44"/>
      <c r="Y26" s="45"/>
      <c r="Z26" s="49"/>
      <c r="AA26" s="43" t="s">
        <v>149</v>
      </c>
      <c r="AB26" s="44"/>
      <c r="AC26" s="45" t="s">
        <v>125</v>
      </c>
      <c r="AD26" s="44"/>
      <c r="AE26" s="45" t="s">
        <v>127</v>
      </c>
      <c r="AF26" s="44"/>
      <c r="AG26" s="45" t="s">
        <v>129</v>
      </c>
      <c r="AH26" s="49"/>
      <c r="AI26" s="43"/>
      <c r="AJ26" s="44"/>
      <c r="AK26" s="45"/>
      <c r="AL26" s="44"/>
      <c r="AM26" s="45"/>
      <c r="AN26" s="44"/>
      <c r="AO26" s="45"/>
      <c r="AP26" s="49"/>
      <c r="AQ26" s="43" t="s">
        <v>143</v>
      </c>
      <c r="AR26" s="44"/>
      <c r="AS26" s="45"/>
      <c r="AT26" s="44"/>
      <c r="AU26" s="45"/>
      <c r="AV26" s="44"/>
      <c r="AW26" s="45" t="s">
        <v>144</v>
      </c>
      <c r="AX26" s="49"/>
      <c r="AY26" s="43"/>
      <c r="AZ26" s="44"/>
      <c r="BA26" s="45"/>
      <c r="BB26" s="44"/>
      <c r="BC26" s="45"/>
      <c r="BD26" s="44"/>
      <c r="BE26" s="45"/>
      <c r="BF26" s="49"/>
      <c r="BG26" s="79"/>
    </row>
    <row r="27" spans="1:59" ht="12.75">
      <c r="A27" s="79"/>
      <c r="B27" s="82" t="s">
        <v>81</v>
      </c>
      <c r="C27" s="43"/>
      <c r="D27" s="44"/>
      <c r="E27" s="45"/>
      <c r="F27" s="44"/>
      <c r="G27" s="45"/>
      <c r="H27" s="44"/>
      <c r="I27" s="84"/>
      <c r="J27" s="85"/>
      <c r="K27" s="43" t="s">
        <v>108</v>
      </c>
      <c r="L27" s="44"/>
      <c r="M27" s="45" t="s">
        <v>170</v>
      </c>
      <c r="N27" s="44"/>
      <c r="O27" s="45" t="s">
        <v>105</v>
      </c>
      <c r="P27" s="44"/>
      <c r="Q27" s="84"/>
      <c r="R27" s="85"/>
      <c r="S27" s="43"/>
      <c r="T27" s="44"/>
      <c r="U27" s="45"/>
      <c r="V27" s="44"/>
      <c r="W27" s="45"/>
      <c r="X27" s="44"/>
      <c r="Y27" s="84"/>
      <c r="Z27" s="85"/>
      <c r="AA27" s="43"/>
      <c r="AB27" s="44"/>
      <c r="AC27" s="45"/>
      <c r="AD27" s="44"/>
      <c r="AE27" s="45" t="s">
        <v>127</v>
      </c>
      <c r="AF27" s="44"/>
      <c r="AG27" s="84"/>
      <c r="AH27" s="85"/>
      <c r="AI27" s="43"/>
      <c r="AJ27" s="44"/>
      <c r="AK27" s="45"/>
      <c r="AL27" s="44"/>
      <c r="AM27" s="45"/>
      <c r="AN27" s="44"/>
      <c r="AO27" s="84"/>
      <c r="AP27" s="85"/>
      <c r="AQ27" s="43" t="s">
        <v>142</v>
      </c>
      <c r="AR27" s="44"/>
      <c r="AS27" s="45"/>
      <c r="AT27" s="44"/>
      <c r="AU27" s="45" t="s">
        <v>145</v>
      </c>
      <c r="AV27" s="44"/>
      <c r="AW27" s="84"/>
      <c r="AX27" s="85"/>
      <c r="AY27" s="43"/>
      <c r="AZ27" s="44"/>
      <c r="BA27" s="45"/>
      <c r="BB27" s="44"/>
      <c r="BC27" s="45"/>
      <c r="BD27" s="44"/>
      <c r="BE27" s="84"/>
      <c r="BF27" s="85"/>
      <c r="BG27" s="79"/>
    </row>
    <row r="28" spans="1:59" ht="12.75">
      <c r="A28" s="79"/>
      <c r="B28" s="82" t="s">
        <v>82</v>
      </c>
      <c r="C28" s="43" t="s">
        <v>95</v>
      </c>
      <c r="D28" s="44"/>
      <c r="E28" s="45"/>
      <c r="F28" s="44"/>
      <c r="G28" s="45" t="s">
        <v>96</v>
      </c>
      <c r="H28" s="44"/>
      <c r="I28" s="84"/>
      <c r="J28" s="85"/>
      <c r="K28" s="43" t="s">
        <v>109</v>
      </c>
      <c r="L28" s="44"/>
      <c r="M28" s="45" t="s">
        <v>110</v>
      </c>
      <c r="N28" s="44"/>
      <c r="O28" s="45" t="s">
        <v>107</v>
      </c>
      <c r="P28" s="44"/>
      <c r="Q28" s="84"/>
      <c r="R28" s="85"/>
      <c r="S28" s="43"/>
      <c r="T28" s="44"/>
      <c r="U28" s="45"/>
      <c r="V28" s="44"/>
      <c r="W28" s="45"/>
      <c r="X28" s="44"/>
      <c r="Y28" s="84"/>
      <c r="Z28" s="85"/>
      <c r="AA28" s="43" t="s">
        <v>131</v>
      </c>
      <c r="AB28" s="44"/>
      <c r="AC28" s="45" t="s">
        <v>130</v>
      </c>
      <c r="AD28" s="44"/>
      <c r="AE28" s="45" t="s">
        <v>127</v>
      </c>
      <c r="AF28" s="44"/>
      <c r="AG28" s="84"/>
      <c r="AH28" s="85"/>
      <c r="AI28" s="43"/>
      <c r="AJ28" s="44"/>
      <c r="AK28" s="45"/>
      <c r="AL28" s="44"/>
      <c r="AM28" s="45"/>
      <c r="AN28" s="44"/>
      <c r="AO28" s="84"/>
      <c r="AP28" s="85"/>
      <c r="AQ28" s="43" t="s">
        <v>143</v>
      </c>
      <c r="AR28" s="44"/>
      <c r="AS28" s="45" t="s">
        <v>142</v>
      </c>
      <c r="AT28" s="44"/>
      <c r="AU28" s="45" t="s">
        <v>144</v>
      </c>
      <c r="AV28" s="44"/>
      <c r="AW28" s="84"/>
      <c r="AX28" s="85"/>
      <c r="AY28" s="43"/>
      <c r="AZ28" s="44"/>
      <c r="BA28" s="45"/>
      <c r="BB28" s="44"/>
      <c r="BC28" s="45"/>
      <c r="BD28" s="44"/>
      <c r="BE28" s="84"/>
      <c r="BF28" s="85"/>
      <c r="BG28" s="79"/>
    </row>
    <row r="29" spans="1:59" ht="12.75">
      <c r="A29" s="79"/>
      <c r="B29" s="82" t="s">
        <v>87</v>
      </c>
      <c r="C29" s="43"/>
      <c r="D29" s="44"/>
      <c r="E29" s="45"/>
      <c r="F29" s="44"/>
      <c r="G29" s="45" t="s">
        <v>183</v>
      </c>
      <c r="H29" s="44"/>
      <c r="I29" s="84"/>
      <c r="J29" s="85"/>
      <c r="K29" s="43" t="s">
        <v>111</v>
      </c>
      <c r="L29" s="44"/>
      <c r="M29" s="45" t="s">
        <v>109</v>
      </c>
      <c r="N29" s="44"/>
      <c r="O29" s="45" t="s">
        <v>107</v>
      </c>
      <c r="P29" s="44"/>
      <c r="Q29" s="84"/>
      <c r="R29" s="85"/>
      <c r="S29" s="43"/>
      <c r="T29" s="44"/>
      <c r="U29" s="45"/>
      <c r="V29" s="44"/>
      <c r="W29" s="45"/>
      <c r="X29" s="44"/>
      <c r="Y29" s="84"/>
      <c r="Z29" s="85"/>
      <c r="AA29" s="43" t="s">
        <v>132</v>
      </c>
      <c r="AB29" s="44"/>
      <c r="AC29" s="45" t="s">
        <v>131</v>
      </c>
      <c r="AD29" s="44"/>
      <c r="AE29" s="45" t="s">
        <v>130</v>
      </c>
      <c r="AF29" s="44"/>
      <c r="AG29" s="84"/>
      <c r="AH29" s="85"/>
      <c r="AI29" s="43"/>
      <c r="AJ29" s="44"/>
      <c r="AK29" s="45"/>
      <c r="AL29" s="44"/>
      <c r="AM29" s="45"/>
      <c r="AN29" s="44"/>
      <c r="AO29" s="84"/>
      <c r="AP29" s="85"/>
      <c r="AQ29" s="43" t="s">
        <v>148</v>
      </c>
      <c r="AR29" s="44"/>
      <c r="AS29" s="45" t="s">
        <v>147</v>
      </c>
      <c r="AT29" s="44"/>
      <c r="AU29" s="45" t="s">
        <v>146</v>
      </c>
      <c r="AV29" s="44"/>
      <c r="AW29" s="84"/>
      <c r="AX29" s="85"/>
      <c r="AY29" s="43"/>
      <c r="AZ29" s="44"/>
      <c r="BA29" s="45"/>
      <c r="BB29" s="44"/>
      <c r="BC29" s="45"/>
      <c r="BD29" s="44"/>
      <c r="BE29" s="84"/>
      <c r="BF29" s="85"/>
      <c r="BG29" s="79"/>
    </row>
    <row r="30" spans="1:59" ht="12.75">
      <c r="A30" s="79"/>
      <c r="B30" s="82" t="s">
        <v>88</v>
      </c>
      <c r="C30" s="43" t="s">
        <v>183</v>
      </c>
      <c r="D30" s="44"/>
      <c r="E30" s="84"/>
      <c r="F30" s="86"/>
      <c r="G30" s="84"/>
      <c r="H30" s="86"/>
      <c r="I30" s="84"/>
      <c r="J30" s="85"/>
      <c r="K30" s="43" t="s">
        <v>110</v>
      </c>
      <c r="L30" s="44"/>
      <c r="M30" s="84"/>
      <c r="N30" s="86"/>
      <c r="O30" s="84"/>
      <c r="P30" s="86"/>
      <c r="Q30" s="84"/>
      <c r="R30" s="85"/>
      <c r="S30" s="43"/>
      <c r="T30" s="44"/>
      <c r="U30" s="84"/>
      <c r="V30" s="86"/>
      <c r="W30" s="84"/>
      <c r="X30" s="86"/>
      <c r="Y30" s="84"/>
      <c r="Z30" s="85"/>
      <c r="AA30" s="43" t="s">
        <v>149</v>
      </c>
      <c r="AB30" s="44"/>
      <c r="AC30" s="84"/>
      <c r="AD30" s="86"/>
      <c r="AE30" s="84"/>
      <c r="AF30" s="86"/>
      <c r="AG30" s="84"/>
      <c r="AH30" s="85"/>
      <c r="AI30" s="43"/>
      <c r="AJ30" s="44"/>
      <c r="AK30" s="84"/>
      <c r="AL30" s="86"/>
      <c r="AM30" s="84"/>
      <c r="AN30" s="86"/>
      <c r="AO30" s="84"/>
      <c r="AP30" s="85"/>
      <c r="AQ30" s="43" t="s">
        <v>142</v>
      </c>
      <c r="AR30" s="44"/>
      <c r="AS30" s="84"/>
      <c r="AT30" s="86"/>
      <c r="AU30" s="84"/>
      <c r="AV30" s="86"/>
      <c r="AW30" s="84"/>
      <c r="AX30" s="85"/>
      <c r="AY30" s="43"/>
      <c r="AZ30" s="44"/>
      <c r="BA30" s="84"/>
      <c r="BB30" s="86"/>
      <c r="BC30" s="84"/>
      <c r="BD30" s="86"/>
      <c r="BE30" s="84"/>
      <c r="BF30" s="85"/>
      <c r="BG30" s="79"/>
    </row>
    <row r="31" spans="1:59" ht="12.75">
      <c r="A31" s="79"/>
      <c r="B31" s="79"/>
      <c r="C31" s="43" t="s">
        <v>96</v>
      </c>
      <c r="D31" s="44"/>
      <c r="E31" s="84"/>
      <c r="F31" s="86"/>
      <c r="G31" s="84"/>
      <c r="H31" s="86"/>
      <c r="I31" s="84"/>
      <c r="J31" s="85"/>
      <c r="K31" s="43" t="s">
        <v>106</v>
      </c>
      <c r="L31" s="44"/>
      <c r="M31" s="84"/>
      <c r="N31" s="86"/>
      <c r="O31" s="84"/>
      <c r="P31" s="86"/>
      <c r="Q31" s="84"/>
      <c r="R31" s="85"/>
      <c r="S31" s="43"/>
      <c r="T31" s="44"/>
      <c r="U31" s="84"/>
      <c r="V31" s="86"/>
      <c r="W31" s="84"/>
      <c r="X31" s="86"/>
      <c r="Y31" s="84"/>
      <c r="Z31" s="85"/>
      <c r="AA31" s="43" t="s">
        <v>127</v>
      </c>
      <c r="AB31" s="44"/>
      <c r="AC31" s="84"/>
      <c r="AD31" s="86"/>
      <c r="AE31" s="84"/>
      <c r="AF31" s="86"/>
      <c r="AG31" s="84"/>
      <c r="AH31" s="85"/>
      <c r="AI31" s="43"/>
      <c r="AJ31" s="44"/>
      <c r="AK31" s="84"/>
      <c r="AL31" s="86"/>
      <c r="AM31" s="84"/>
      <c r="AN31" s="86"/>
      <c r="AO31" s="84"/>
      <c r="AP31" s="85"/>
      <c r="AQ31" s="43" t="s">
        <v>144</v>
      </c>
      <c r="AR31" s="44"/>
      <c r="AS31" s="84"/>
      <c r="AT31" s="86"/>
      <c r="AU31" s="84"/>
      <c r="AV31" s="86"/>
      <c r="AW31" s="84"/>
      <c r="AX31" s="85"/>
      <c r="AY31" s="43"/>
      <c r="AZ31" s="44"/>
      <c r="BA31" s="84"/>
      <c r="BB31" s="86"/>
      <c r="BC31" s="84"/>
      <c r="BD31" s="86"/>
      <c r="BE31" s="84"/>
      <c r="BF31" s="85"/>
      <c r="BG31" s="79"/>
    </row>
    <row r="32" spans="1:59" ht="12.75">
      <c r="A32" s="79"/>
      <c r="B32" s="79"/>
      <c r="C32" s="43" t="s">
        <v>220</v>
      </c>
      <c r="D32" s="44"/>
      <c r="E32" s="84"/>
      <c r="F32" s="86"/>
      <c r="G32" s="84"/>
      <c r="H32" s="86"/>
      <c r="I32" s="84"/>
      <c r="J32" s="85"/>
      <c r="K32" s="43" t="s">
        <v>103</v>
      </c>
      <c r="L32" s="44"/>
      <c r="M32" s="84"/>
      <c r="N32" s="86"/>
      <c r="O32" s="84"/>
      <c r="P32" s="86"/>
      <c r="Q32" s="84"/>
      <c r="R32" s="85"/>
      <c r="S32" s="43"/>
      <c r="T32" s="44"/>
      <c r="U32" s="84"/>
      <c r="V32" s="86"/>
      <c r="W32" s="84"/>
      <c r="X32" s="86"/>
      <c r="Y32" s="84"/>
      <c r="Z32" s="85"/>
      <c r="AA32" s="43" t="s">
        <v>125</v>
      </c>
      <c r="AB32" s="44"/>
      <c r="AC32" s="84"/>
      <c r="AD32" s="86"/>
      <c r="AE32" s="84"/>
      <c r="AF32" s="86"/>
      <c r="AG32" s="84"/>
      <c r="AH32" s="85"/>
      <c r="AI32" s="43"/>
      <c r="AJ32" s="44"/>
      <c r="AK32" s="84"/>
      <c r="AL32" s="86"/>
      <c r="AM32" s="84"/>
      <c r="AN32" s="86"/>
      <c r="AO32" s="84"/>
      <c r="AP32" s="85"/>
      <c r="AQ32" s="43" t="s">
        <v>146</v>
      </c>
      <c r="AR32" s="44"/>
      <c r="AS32" s="84"/>
      <c r="AT32" s="86"/>
      <c r="AU32" s="84"/>
      <c r="AV32" s="86"/>
      <c r="AW32" s="84"/>
      <c r="AX32" s="85"/>
      <c r="AY32" s="43"/>
      <c r="AZ32" s="44"/>
      <c r="BA32" s="84"/>
      <c r="BB32" s="86"/>
      <c r="BC32" s="84"/>
      <c r="BD32" s="86"/>
      <c r="BE32" s="84"/>
      <c r="BF32" s="85"/>
      <c r="BG32" s="79"/>
    </row>
    <row r="33" spans="1:59" ht="12.75">
      <c r="A33" s="79"/>
      <c r="B33" s="79"/>
      <c r="C33" s="50" t="s">
        <v>95</v>
      </c>
      <c r="D33" s="51"/>
      <c r="E33" s="89"/>
      <c r="F33" s="90"/>
      <c r="G33" s="89"/>
      <c r="H33" s="90"/>
      <c r="I33" s="89"/>
      <c r="J33" s="91"/>
      <c r="K33" s="50" t="s">
        <v>104</v>
      </c>
      <c r="L33" s="51"/>
      <c r="M33" s="89"/>
      <c r="N33" s="90"/>
      <c r="O33" s="89"/>
      <c r="P33" s="90"/>
      <c r="Q33" s="89"/>
      <c r="R33" s="91"/>
      <c r="S33" s="50"/>
      <c r="T33" s="51"/>
      <c r="U33" s="89"/>
      <c r="V33" s="90"/>
      <c r="W33" s="89"/>
      <c r="X33" s="90"/>
      <c r="Y33" s="89"/>
      <c r="Z33" s="91"/>
      <c r="AA33" s="50" t="s">
        <v>129</v>
      </c>
      <c r="AB33" s="51"/>
      <c r="AC33" s="89"/>
      <c r="AD33" s="90"/>
      <c r="AE33" s="89"/>
      <c r="AF33" s="90"/>
      <c r="AG33" s="89"/>
      <c r="AH33" s="91"/>
      <c r="AI33" s="50"/>
      <c r="AJ33" s="51"/>
      <c r="AK33" s="89"/>
      <c r="AL33" s="90"/>
      <c r="AM33" s="89"/>
      <c r="AN33" s="90"/>
      <c r="AO33" s="89"/>
      <c r="AP33" s="91"/>
      <c r="AQ33" s="50" t="s">
        <v>148</v>
      </c>
      <c r="AR33" s="51"/>
      <c r="AS33" s="89"/>
      <c r="AT33" s="90"/>
      <c r="AU33" s="89"/>
      <c r="AV33" s="90"/>
      <c r="AW33" s="89"/>
      <c r="AX33" s="91"/>
      <c r="AY33" s="50"/>
      <c r="AZ33" s="51"/>
      <c r="BA33" s="89"/>
      <c r="BB33" s="90"/>
      <c r="BC33" s="89"/>
      <c r="BD33" s="90"/>
      <c r="BE33" s="89"/>
      <c r="BF33" s="91"/>
      <c r="BG33" s="79"/>
    </row>
    <row r="34" spans="1:59" ht="13.5" thickBot="1">
      <c r="A34" s="79"/>
      <c r="B34" s="79"/>
      <c r="C34" s="79" t="s">
        <v>71</v>
      </c>
      <c r="D34" s="79"/>
      <c r="E34" s="79" t="s">
        <v>71</v>
      </c>
      <c r="F34" s="79"/>
      <c r="G34" s="79" t="s">
        <v>71</v>
      </c>
      <c r="H34" s="79"/>
      <c r="I34" s="79" t="s">
        <v>71</v>
      </c>
      <c r="J34" s="79"/>
      <c r="K34" s="79" t="s">
        <v>70</v>
      </c>
      <c r="L34" s="79"/>
      <c r="M34" s="79" t="s">
        <v>70</v>
      </c>
      <c r="N34" s="79"/>
      <c r="O34" s="79" t="s">
        <v>70</v>
      </c>
      <c r="P34" s="79"/>
      <c r="Q34" s="79" t="s">
        <v>70</v>
      </c>
      <c r="R34" s="79"/>
      <c r="S34" s="79" t="s">
        <v>72</v>
      </c>
      <c r="T34" s="79"/>
      <c r="U34" s="79" t="s">
        <v>72</v>
      </c>
      <c r="V34" s="79"/>
      <c r="W34" s="79" t="s">
        <v>72</v>
      </c>
      <c r="X34" s="79"/>
      <c r="Y34" s="79" t="s">
        <v>72</v>
      </c>
      <c r="Z34" s="79"/>
      <c r="AA34" s="79" t="s">
        <v>73</v>
      </c>
      <c r="AB34" s="79"/>
      <c r="AC34" s="79" t="s">
        <v>73</v>
      </c>
      <c r="AD34" s="79"/>
      <c r="AE34" s="79" t="s">
        <v>73</v>
      </c>
      <c r="AF34" s="79"/>
      <c r="AG34" s="79" t="s">
        <v>73</v>
      </c>
      <c r="AH34" s="79"/>
      <c r="AI34" s="79" t="s">
        <v>74</v>
      </c>
      <c r="AJ34" s="79"/>
      <c r="AK34" s="79" t="s">
        <v>74</v>
      </c>
      <c r="AL34" s="79"/>
      <c r="AM34" s="79" t="s">
        <v>74</v>
      </c>
      <c r="AN34" s="79"/>
      <c r="AO34" s="79" t="s">
        <v>74</v>
      </c>
      <c r="AP34" s="79"/>
      <c r="AQ34" s="79" t="s">
        <v>75</v>
      </c>
      <c r="AR34" s="79"/>
      <c r="AS34" s="79" t="s">
        <v>75</v>
      </c>
      <c r="AT34" s="79"/>
      <c r="AU34" s="79" t="s">
        <v>75</v>
      </c>
      <c r="AV34" s="79"/>
      <c r="AW34" s="79" t="s">
        <v>75</v>
      </c>
      <c r="AX34" s="79"/>
      <c r="AY34" s="79" t="s">
        <v>76</v>
      </c>
      <c r="AZ34" s="79"/>
      <c r="BA34" s="79" t="s">
        <v>76</v>
      </c>
      <c r="BB34" s="79"/>
      <c r="BC34" s="79" t="s">
        <v>76</v>
      </c>
      <c r="BD34" s="79"/>
      <c r="BE34" s="79" t="s">
        <v>76</v>
      </c>
      <c r="BF34" s="79"/>
      <c r="BG34" s="79"/>
    </row>
    <row r="35" spans="1:59" ht="12.75">
      <c r="A35" s="79"/>
      <c r="B35" s="79"/>
      <c r="C35" s="159" t="s">
        <v>42</v>
      </c>
      <c r="D35" s="160"/>
      <c r="E35" s="161">
        <f>Results!T60</f>
        <v>56.000001</v>
      </c>
      <c r="F35" s="162">
        <f aca="true" t="shared" si="0" ref="F35:F41">IF(E35=0,0,RANK(E35,$E$35:$E$41,0))</f>
        <v>4</v>
      </c>
      <c r="G35" s="145" t="s">
        <v>42</v>
      </c>
      <c r="H35" s="146"/>
      <c r="I35" s="147">
        <f>Results!T127</f>
        <v>40.000001</v>
      </c>
      <c r="J35" s="148">
        <f aca="true" t="shared" si="1" ref="J35:J41">IF(I35=0,0,RANK(I35,$I$35:$I$41,0))</f>
        <v>4</v>
      </c>
      <c r="K35" s="158" t="s">
        <v>52</v>
      </c>
      <c r="L35" s="79"/>
      <c r="M35" s="157" t="s">
        <v>69</v>
      </c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</row>
    <row r="36" spans="1:59" ht="12.75">
      <c r="A36" s="79"/>
      <c r="B36" s="79"/>
      <c r="C36" s="163" t="s">
        <v>43</v>
      </c>
      <c r="D36" s="164"/>
      <c r="E36" s="165">
        <f>Results!U60</f>
        <v>90.000002</v>
      </c>
      <c r="F36" s="166">
        <f t="shared" si="0"/>
        <v>3</v>
      </c>
      <c r="G36" s="149" t="s">
        <v>43</v>
      </c>
      <c r="H36" s="150"/>
      <c r="I36" s="151">
        <f>Results!U127</f>
        <v>116.000002</v>
      </c>
      <c r="J36" s="152">
        <f t="shared" si="1"/>
        <v>1</v>
      </c>
      <c r="K36" s="158" t="s">
        <v>53</v>
      </c>
      <c r="L36" s="79"/>
      <c r="M36" s="157" t="s">
        <v>59</v>
      </c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</row>
    <row r="37" spans="1:59" ht="12.75">
      <c r="A37" s="79"/>
      <c r="B37" s="79"/>
      <c r="C37" s="163" t="s">
        <v>44</v>
      </c>
      <c r="D37" s="164"/>
      <c r="E37" s="165">
        <f>Results!X60</f>
        <v>5E-06</v>
      </c>
      <c r="F37" s="166">
        <f t="shared" si="0"/>
        <v>7</v>
      </c>
      <c r="G37" s="149" t="s">
        <v>44</v>
      </c>
      <c r="H37" s="150"/>
      <c r="I37" s="151">
        <f>Results!W127</f>
        <v>4E-06</v>
      </c>
      <c r="J37" s="152">
        <f t="shared" si="1"/>
        <v>7</v>
      </c>
      <c r="K37" s="158" t="s">
        <v>54</v>
      </c>
      <c r="L37" s="79"/>
      <c r="M37" s="157" t="s">
        <v>60</v>
      </c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</row>
    <row r="38" spans="1:59" ht="12.75">
      <c r="A38" s="79"/>
      <c r="B38" s="79"/>
      <c r="C38" s="163" t="s">
        <v>45</v>
      </c>
      <c r="D38" s="164"/>
      <c r="E38" s="165">
        <f>Results!V60</f>
        <v>135.000003</v>
      </c>
      <c r="F38" s="166">
        <f t="shared" si="0"/>
        <v>1</v>
      </c>
      <c r="G38" s="149" t="s">
        <v>45</v>
      </c>
      <c r="H38" s="150"/>
      <c r="I38" s="151">
        <f>Results!V127</f>
        <v>72.00000299999999</v>
      </c>
      <c r="J38" s="152">
        <f t="shared" si="1"/>
        <v>2</v>
      </c>
      <c r="K38" s="158" t="s">
        <v>55</v>
      </c>
      <c r="L38" s="79"/>
      <c r="M38" s="157" t="s">
        <v>61</v>
      </c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</row>
    <row r="39" spans="1:59" ht="12.75">
      <c r="A39" s="79"/>
      <c r="B39" s="79"/>
      <c r="C39" s="163" t="s">
        <v>46</v>
      </c>
      <c r="D39" s="164"/>
      <c r="E39" s="165">
        <f>Results!Y60</f>
        <v>6E-06</v>
      </c>
      <c r="F39" s="166">
        <f t="shared" si="0"/>
        <v>6</v>
      </c>
      <c r="G39" s="149" t="s">
        <v>46</v>
      </c>
      <c r="H39" s="150"/>
      <c r="I39" s="151">
        <f>Results!Y127</f>
        <v>6E-06</v>
      </c>
      <c r="J39" s="152">
        <f t="shared" si="1"/>
        <v>6</v>
      </c>
      <c r="K39" s="158" t="s">
        <v>56</v>
      </c>
      <c r="L39" s="79"/>
      <c r="M39" s="157" t="s">
        <v>62</v>
      </c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</row>
    <row r="40" spans="1:59" ht="12.75">
      <c r="A40" s="79"/>
      <c r="B40" s="79"/>
      <c r="C40" s="163" t="s">
        <v>47</v>
      </c>
      <c r="D40" s="164"/>
      <c r="E40" s="165">
        <f>Results!W60</f>
        <v>100.000004</v>
      </c>
      <c r="F40" s="166">
        <f t="shared" si="0"/>
        <v>2</v>
      </c>
      <c r="G40" s="149" t="s">
        <v>47</v>
      </c>
      <c r="H40" s="150"/>
      <c r="I40" s="151">
        <f>Results!X127</f>
        <v>66.000005</v>
      </c>
      <c r="J40" s="152">
        <f t="shared" si="1"/>
        <v>3</v>
      </c>
      <c r="K40" s="158" t="s">
        <v>57</v>
      </c>
      <c r="L40" s="79"/>
      <c r="M40" s="157" t="s">
        <v>63</v>
      </c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</row>
    <row r="41" spans="1:59" ht="13.5" thickBot="1">
      <c r="A41" s="79"/>
      <c r="B41" s="79"/>
      <c r="C41" s="167" t="s">
        <v>48</v>
      </c>
      <c r="D41" s="168"/>
      <c r="E41" s="169">
        <f>Results!Z60</f>
        <v>7.000007</v>
      </c>
      <c r="F41" s="170">
        <f t="shared" si="0"/>
        <v>5</v>
      </c>
      <c r="G41" s="153" t="s">
        <v>48</v>
      </c>
      <c r="H41" s="154"/>
      <c r="I41" s="155">
        <f>Results!Z127</f>
        <v>7E-06</v>
      </c>
      <c r="J41" s="156">
        <f t="shared" si="1"/>
        <v>5</v>
      </c>
      <c r="K41" s="158" t="s">
        <v>58</v>
      </c>
      <c r="L41" s="79"/>
      <c r="M41" s="157" t="s">
        <v>64</v>
      </c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</row>
    <row r="42" spans="1:59" ht="12.7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</row>
  </sheetData>
  <sheetProtection sheet="1"/>
  <mergeCells count="72">
    <mergeCell ref="H1:L1"/>
    <mergeCell ref="O1:R1"/>
    <mergeCell ref="AY19:BF19"/>
    <mergeCell ref="AQ3:AX3"/>
    <mergeCell ref="AW5:AX5"/>
    <mergeCell ref="AQ5:AR5"/>
    <mergeCell ref="AS5:AT5"/>
    <mergeCell ref="AU5:AV5"/>
    <mergeCell ref="AQ19:AX19"/>
    <mergeCell ref="AI3:AP3"/>
    <mergeCell ref="AY21:AZ21"/>
    <mergeCell ref="BA21:BB21"/>
    <mergeCell ref="BC21:BD21"/>
    <mergeCell ref="BE21:BF21"/>
    <mergeCell ref="AY3:BF3"/>
    <mergeCell ref="AY5:AZ5"/>
    <mergeCell ref="BA5:BB5"/>
    <mergeCell ref="BC5:BD5"/>
    <mergeCell ref="BE5:BF5"/>
    <mergeCell ref="AW21:AX21"/>
    <mergeCell ref="AQ21:AR21"/>
    <mergeCell ref="AS21:AT21"/>
    <mergeCell ref="AU21:AV21"/>
    <mergeCell ref="AI19:AP19"/>
    <mergeCell ref="AI21:AJ21"/>
    <mergeCell ref="AK21:AL21"/>
    <mergeCell ref="AM21:AN21"/>
    <mergeCell ref="AO21:AP21"/>
    <mergeCell ref="AI5:AJ5"/>
    <mergeCell ref="AK5:AL5"/>
    <mergeCell ref="AM5:AN5"/>
    <mergeCell ref="AO5:AP5"/>
    <mergeCell ref="AA19:AH19"/>
    <mergeCell ref="AA3:AH3"/>
    <mergeCell ref="AA5:AB5"/>
    <mergeCell ref="AC5:AD5"/>
    <mergeCell ref="AE5:AF5"/>
    <mergeCell ref="AG5:AH5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E21:F21"/>
    <mergeCell ref="G21:H21"/>
    <mergeCell ref="I21:J21"/>
    <mergeCell ref="S3:Z3"/>
    <mergeCell ref="S5:T5"/>
    <mergeCell ref="U5:V5"/>
    <mergeCell ref="W5:X5"/>
    <mergeCell ref="Y5:Z5"/>
    <mergeCell ref="C3:J3"/>
    <mergeCell ref="K21:L21"/>
    <mergeCell ref="M21:N21"/>
    <mergeCell ref="O21:P21"/>
    <mergeCell ref="Q21:R21"/>
    <mergeCell ref="K3:R3"/>
    <mergeCell ref="K5:L5"/>
    <mergeCell ref="K19:R19"/>
    <mergeCell ref="C19:J19"/>
    <mergeCell ref="C21:D21"/>
    <mergeCell ref="S19:Z19"/>
    <mergeCell ref="C5:D5"/>
    <mergeCell ref="E5:F5"/>
    <mergeCell ref="G5:H5"/>
    <mergeCell ref="I5:J5"/>
    <mergeCell ref="M5:N5"/>
    <mergeCell ref="O5:P5"/>
    <mergeCell ref="Q5:R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34"/>
  <sheetViews>
    <sheetView showGridLines="0" showZero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R2"/>
    </sheetView>
  </sheetViews>
  <sheetFormatPr defaultColWidth="9.140625" defaultRowHeight="12.75"/>
  <cols>
    <col min="1" max="1" width="1.1484375" style="61" customWidth="1"/>
    <col min="2" max="2" width="16.140625" style="61" bestFit="1" customWidth="1"/>
    <col min="3" max="3" width="6.140625" style="213" bestFit="1" customWidth="1"/>
    <col min="4" max="4" width="3.00390625" style="73" bestFit="1" customWidth="1"/>
    <col min="5" max="5" width="7.140625" style="73" customWidth="1"/>
    <col min="6" max="7" width="1.1484375" style="61" customWidth="1"/>
    <col min="8" max="8" width="15.421875" style="61" customWidth="1"/>
    <col min="9" max="9" width="4.28125" style="61" customWidth="1"/>
    <col min="10" max="10" width="3.28125" style="73" customWidth="1"/>
    <col min="11" max="11" width="7.140625" style="74" customWidth="1"/>
    <col min="12" max="13" width="1.1484375" style="61" customWidth="1"/>
    <col min="14" max="14" width="15.421875" style="74" customWidth="1"/>
    <col min="15" max="15" width="5.8515625" style="74" customWidth="1"/>
    <col min="16" max="16" width="3.28125" style="61" customWidth="1"/>
    <col min="17" max="17" width="7.140625" style="61" customWidth="1"/>
    <col min="18" max="19" width="0.5625" style="61" customWidth="1"/>
    <col min="20" max="20" width="2.140625" style="61" hidden="1" customWidth="1"/>
    <col min="21" max="23" width="10.00390625" style="61" hidden="1" customWidth="1"/>
    <col min="24" max="24" width="11.00390625" style="61" hidden="1" customWidth="1"/>
    <col min="25" max="25" width="10.00390625" style="61" hidden="1" customWidth="1"/>
    <col min="26" max="26" width="9.00390625" style="61" hidden="1" customWidth="1"/>
    <col min="27" max="28" width="9.57421875" style="61" hidden="1" customWidth="1"/>
    <col min="29" max="29" width="9.57421875" style="61" customWidth="1"/>
    <col min="30" max="16384" width="9.140625" style="61" customWidth="1"/>
  </cols>
  <sheetData>
    <row r="1" spans="1:28" ht="12.75" customHeight="1">
      <c r="A1" s="252" t="str">
        <f>CONCATENATE("Sussex Vets League -  ",'Team Declaration'!H1," - ",TEXT('Team Declaration'!O1,"d mmm yyyy"))</f>
        <v>Sussex Vets League -  LEWES - 8 Jul 2015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59"/>
      <c r="T1" s="59" t="s">
        <v>8</v>
      </c>
      <c r="U1" s="60" t="s">
        <v>10</v>
      </c>
      <c r="V1" s="60" t="s">
        <v>14</v>
      </c>
      <c r="W1" s="60" t="s">
        <v>18</v>
      </c>
      <c r="X1" s="60" t="s">
        <v>12</v>
      </c>
      <c r="Y1" s="60" t="s">
        <v>16</v>
      </c>
      <c r="Z1" s="60" t="s">
        <v>20</v>
      </c>
      <c r="AA1" s="60"/>
      <c r="AB1" s="60"/>
    </row>
    <row r="2" spans="1:28" ht="12.75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59"/>
      <c r="T2" s="59" t="s">
        <v>9</v>
      </c>
      <c r="U2" s="60" t="s">
        <v>11</v>
      </c>
      <c r="V2" s="60" t="s">
        <v>15</v>
      </c>
      <c r="W2" s="60" t="s">
        <v>19</v>
      </c>
      <c r="X2" s="60" t="s">
        <v>13</v>
      </c>
      <c r="Y2" s="60" t="s">
        <v>17</v>
      </c>
      <c r="Z2" s="60" t="s">
        <v>21</v>
      </c>
      <c r="AA2" s="60"/>
      <c r="AB2" s="60"/>
    </row>
    <row r="3" spans="1:28" ht="15.75">
      <c r="A3" s="62" t="s">
        <v>38</v>
      </c>
      <c r="B3" s="59"/>
      <c r="C3" s="63" t="s">
        <v>1</v>
      </c>
      <c r="D3" s="60"/>
      <c r="E3" s="60"/>
      <c r="F3" s="59"/>
      <c r="G3" s="59"/>
      <c r="H3" s="59"/>
      <c r="I3" s="63" t="s">
        <v>0</v>
      </c>
      <c r="J3" s="60"/>
      <c r="K3" s="64"/>
      <c r="L3" s="59"/>
      <c r="M3" s="59"/>
      <c r="N3" s="64"/>
      <c r="O3" s="64"/>
      <c r="P3" s="59"/>
      <c r="Q3" s="59"/>
      <c r="R3" s="59"/>
      <c r="S3" s="59"/>
      <c r="T3" s="59">
        <v>10</v>
      </c>
      <c r="U3" s="60">
        <v>11</v>
      </c>
      <c r="V3" s="60">
        <v>14</v>
      </c>
      <c r="W3" s="60">
        <v>17</v>
      </c>
      <c r="X3" s="60">
        <v>15</v>
      </c>
      <c r="Y3" s="60">
        <v>16</v>
      </c>
      <c r="Z3" s="60">
        <v>12</v>
      </c>
      <c r="AA3" s="60"/>
      <c r="AB3" s="60"/>
    </row>
    <row r="4" spans="1:28" ht="12.75">
      <c r="A4" s="63" t="str">
        <f>'Team Declaration'!$B6</f>
        <v>Triple Jump</v>
      </c>
      <c r="B4" s="59"/>
      <c r="C4" s="65" t="s">
        <v>8</v>
      </c>
      <c r="D4" s="60"/>
      <c r="E4" s="65"/>
      <c r="F4" s="66"/>
      <c r="G4" s="63" t="str">
        <f>'Team Declaration'!$B11</f>
        <v>2000m Walk</v>
      </c>
      <c r="H4" s="65"/>
      <c r="I4" s="65" t="s">
        <v>8</v>
      </c>
      <c r="J4" s="65"/>
      <c r="K4" s="65"/>
      <c r="L4" s="66"/>
      <c r="M4" s="63" t="str">
        <f>'Team Declaration'!$B10</f>
        <v>200 metres</v>
      </c>
      <c r="N4" s="65"/>
      <c r="O4" s="65" t="s">
        <v>8</v>
      </c>
      <c r="P4" s="65"/>
      <c r="Q4" s="65"/>
      <c r="R4" s="70"/>
      <c r="S4" s="70"/>
      <c r="T4" s="171">
        <v>8</v>
      </c>
      <c r="U4" s="172">
        <v>1</v>
      </c>
      <c r="V4" s="172">
        <v>4</v>
      </c>
      <c r="W4" s="172">
        <v>7</v>
      </c>
      <c r="X4" s="172">
        <v>5</v>
      </c>
      <c r="Y4" s="60">
        <v>6</v>
      </c>
      <c r="Z4" s="172">
        <v>2</v>
      </c>
      <c r="AA4" s="172"/>
      <c r="AB4" s="172"/>
    </row>
    <row r="5" spans="1:28" ht="12.75">
      <c r="A5" s="59"/>
      <c r="B5" s="67" t="str">
        <f>IF(D5=0,"",INDEX('Team Declaration'!$C$6:$BE$17,MATCH(A4,'Team Declaration'!$B$6:$B$17,0),MATCH(D5,'Team Declaration'!$C$4:$BE$4,0)))</f>
        <v>Grant Stirling</v>
      </c>
      <c r="C5" s="211" t="str">
        <f>IF(D5=0,"",INDEX('Team Declaration'!$C$4:$BF$34,31,MATCH(D5,'Team Declaration'!$C$4:$BF$4,0)))</f>
        <v>ERAC</v>
      </c>
      <c r="D5" s="56" t="s">
        <v>14</v>
      </c>
      <c r="E5" s="208">
        <v>12.01</v>
      </c>
      <c r="F5" s="66">
        <v>7</v>
      </c>
      <c r="G5" s="59"/>
      <c r="H5" s="67" t="str">
        <f>IF(J5=0,"",INDEX('Team Declaration'!$C$6:$BE$17,MATCH(G4,'Team Declaration'!$B$6:$B$17,0),MATCH(J5,'Team Declaration'!$C$4:$BE$4,0)))</f>
        <v>Neal Robinson</v>
      </c>
      <c r="I5" s="202" t="str">
        <f>IF(J5=0,"",INDEX('Team Declaration'!$C$4:$BF$34,31,MATCH(J5,'Team Declaration'!$C$4:$BF$4,0)))</f>
        <v>ERAC</v>
      </c>
      <c r="J5" s="56" t="s">
        <v>14</v>
      </c>
      <c r="K5" s="57" t="s">
        <v>172</v>
      </c>
      <c r="L5" s="66">
        <v>7</v>
      </c>
      <c r="M5" s="59"/>
      <c r="N5" s="67" t="str">
        <f>IF(P5=0,"",INDEX('Team Declaration'!$C$6:$BE$17,MATCH(M4,'Team Declaration'!$B$6:$B$17,0),MATCH(P5,'Team Declaration'!$C$4:$BE$4,0)))</f>
        <v>Ciaran Harvey</v>
      </c>
      <c r="O5" s="202" t="str">
        <f>IF(P5=0,"",INDEX('Team Declaration'!$C$4:$BF$34,31,MATCH(P5,'Team Declaration'!$C$4:$BF$4,0)))</f>
        <v>HHH</v>
      </c>
      <c r="P5" s="56" t="s">
        <v>18</v>
      </c>
      <c r="Q5" s="57">
        <v>24.2</v>
      </c>
      <c r="R5" s="70"/>
      <c r="S5" s="70">
        <v>7</v>
      </c>
      <c r="T5" s="171">
        <f>IF(OR($D5=T$1,$D5=T$2,$D5=T$3,$D5=T$4),$F5,0)+IF(OR($J5=T$1,$J5=T$2,$J5=T$3,$J5=T$4),$L5,0)+IF(OR($P5=T$1,$P5=T$2,$P5=T$3,$P5=T$4),$S5,0)</f>
        <v>0</v>
      </c>
      <c r="U5" s="59">
        <f aca="true" t="shared" si="0" ref="U5:Z5">IF(OR($D5=U$1,$D5=U$2,$D5=U$3,$D5=U$4),$F5,0)+IF(OR($J5=U$1,$J5=U$2,$J5=U$3,$J5=U$4),$L5,0)+IF(OR($P5=U$1,$P5=U$2,$P5=U$3,$P5=U$4),$S5,0)</f>
        <v>0</v>
      </c>
      <c r="V5" s="59">
        <f t="shared" si="0"/>
        <v>14</v>
      </c>
      <c r="W5" s="59">
        <f t="shared" si="0"/>
        <v>7</v>
      </c>
      <c r="X5" s="59">
        <f t="shared" si="0"/>
        <v>0</v>
      </c>
      <c r="Y5" s="59">
        <f t="shared" si="0"/>
        <v>0</v>
      </c>
      <c r="Z5" s="59">
        <f t="shared" si="0"/>
        <v>0</v>
      </c>
      <c r="AA5" s="59"/>
      <c r="AB5" s="173"/>
    </row>
    <row r="6" spans="1:28" ht="12.75">
      <c r="A6" s="59"/>
      <c r="B6" s="67" t="str">
        <f>IF(D6=0,"",INDEX('Team Declaration'!$C$6:$BE$17,MATCH(A4,'Team Declaration'!$B$6:$B$17,0),MATCH(D6,'Team Declaration'!$C$4:$BE$4,0)))</f>
        <v>Ben Radcliffe</v>
      </c>
      <c r="C6" s="211" t="str">
        <f>IF(D6=0,"",INDEX('Team Declaration'!$C$4:$BF$34,31,MATCH(D6,'Team Declaration'!$C$4:$BF$4,0)))</f>
        <v>HHH</v>
      </c>
      <c r="D6" s="56" t="s">
        <v>18</v>
      </c>
      <c r="E6" s="208">
        <v>11.19</v>
      </c>
      <c r="F6" s="66">
        <v>6</v>
      </c>
      <c r="G6" s="59"/>
      <c r="H6" s="67">
        <f>IF(J6=0,"",INDEX('Team Declaration'!$C$6:$BE$17,MATCH(G4,'Team Declaration'!$B$6:$B$17,0),MATCH(J6,'Team Declaration'!$C$4:$BE$4,0)))</f>
      </c>
      <c r="I6" s="202">
        <f>IF(J6=0,"",INDEX('Team Declaration'!$C$4:$BF$34,31,MATCH(J6,'Team Declaration'!$C$4:$BF$4,0)))</f>
      </c>
      <c r="J6" s="56"/>
      <c r="K6" s="57"/>
      <c r="L6" s="66">
        <v>6</v>
      </c>
      <c r="M6" s="59"/>
      <c r="N6" s="67" t="str">
        <f>IF(P6=0,"",INDEX('Team Declaration'!$C$6:$BE$17,MATCH(M4,'Team Declaration'!$B$6:$B$17,0),MATCH(P6,'Team Declaration'!$C$4:$BE$4,0)))</f>
        <v>Will Morris</v>
      </c>
      <c r="O6" s="202" t="str">
        <f>IF(P6=0,"",INDEX('Team Declaration'!$C$4:$BF$34,31,MATCH(P6,'Team Declaration'!$C$4:$BF$4,0)))</f>
        <v>ERAC</v>
      </c>
      <c r="P6" s="56" t="s">
        <v>14</v>
      </c>
      <c r="Q6" s="57">
        <v>25.4</v>
      </c>
      <c r="R6" s="70"/>
      <c r="S6" s="70">
        <v>6</v>
      </c>
      <c r="T6" s="171">
        <f aca="true" t="shared" si="1" ref="T6:Z10">IF(OR($D6=T$1,$D6=T$2,$D6=T$3,$D6=T$4),$F6,0)+IF(OR($J6=T$1,$J6=T$2,$J6=T$3,$J6=T$4),$L6,0)+IF(OR($P6=T$1,$P6=T$2,$P6=T$3,$P6=T$4),$S6,0)</f>
        <v>0</v>
      </c>
      <c r="U6" s="59">
        <f t="shared" si="1"/>
        <v>0</v>
      </c>
      <c r="V6" s="59">
        <f t="shared" si="1"/>
        <v>6</v>
      </c>
      <c r="W6" s="59">
        <f t="shared" si="1"/>
        <v>6</v>
      </c>
      <c r="X6" s="59">
        <f t="shared" si="1"/>
        <v>0</v>
      </c>
      <c r="Y6" s="59">
        <f t="shared" si="1"/>
        <v>0</v>
      </c>
      <c r="Z6" s="59">
        <f t="shared" si="1"/>
        <v>0</v>
      </c>
      <c r="AA6" s="59"/>
      <c r="AB6" s="173"/>
    </row>
    <row r="7" spans="1:28" ht="12.75">
      <c r="A7" s="59"/>
      <c r="B7" s="67" t="str">
        <f>IF(D7=0,"",INDEX('Team Declaration'!$C$6:$BE$17,MATCH(A4,'Team Declaration'!$B$6:$B$17,0),MATCH(D7,'Team Declaration'!$C$4:$BE$4,0)))</f>
        <v>Mike Airey</v>
      </c>
      <c r="C7" s="211" t="str">
        <f>IF(D7=0,"",INDEX('Team Declaration'!$C$4:$BF$34,31,MATCH(D7,'Team Declaration'!$C$4:$BF$4,0)))</f>
        <v>B&amp;H</v>
      </c>
      <c r="D7" s="56" t="s">
        <v>10</v>
      </c>
      <c r="E7" s="208">
        <v>6.52</v>
      </c>
      <c r="F7" s="66">
        <v>5</v>
      </c>
      <c r="G7" s="59"/>
      <c r="H7" s="67">
        <f>IF(J7=0,"",INDEX('Team Declaration'!$C$6:$BE$17,MATCH(G4,'Team Declaration'!$B$6:$B$17,0),MATCH(J7,'Team Declaration'!$C$4:$BE$4,0)))</f>
      </c>
      <c r="I7" s="202">
        <f>IF(J7=0,"",INDEX('Team Declaration'!$C$4:$BF$34,31,MATCH(J7,'Team Declaration'!$C$4:$BF$4,0)))</f>
      </c>
      <c r="J7" s="56"/>
      <c r="K7" s="57"/>
      <c r="L7" s="66">
        <v>5</v>
      </c>
      <c r="M7" s="59"/>
      <c r="N7" s="67" t="str">
        <f>IF(P7=0,"",INDEX('Team Declaration'!$C$6:$BE$17,MATCH(M4,'Team Declaration'!$B$6:$B$17,0),MATCH(P7,'Team Declaration'!$C$4:$BE$4,0)))</f>
        <v>Stuart Stoneham</v>
      </c>
      <c r="O7" s="202" t="str">
        <f>IF(P7=0,"",INDEX('Team Declaration'!$C$4:$BF$34,31,MATCH(P7,'Team Declaration'!$C$4:$BF$4,0)))</f>
        <v>A80</v>
      </c>
      <c r="P7" s="56" t="s">
        <v>8</v>
      </c>
      <c r="Q7" s="57">
        <v>29.3</v>
      </c>
      <c r="R7" s="70"/>
      <c r="S7" s="70">
        <v>5</v>
      </c>
      <c r="T7" s="171">
        <f t="shared" si="1"/>
        <v>5</v>
      </c>
      <c r="U7" s="59">
        <f t="shared" si="1"/>
        <v>5</v>
      </c>
      <c r="V7" s="59">
        <f t="shared" si="1"/>
        <v>0</v>
      </c>
      <c r="W7" s="59">
        <f t="shared" si="1"/>
        <v>0</v>
      </c>
      <c r="X7" s="59">
        <f t="shared" si="1"/>
        <v>0</v>
      </c>
      <c r="Y7" s="59">
        <f t="shared" si="1"/>
        <v>0</v>
      </c>
      <c r="Z7" s="59">
        <f t="shared" si="1"/>
        <v>0</v>
      </c>
      <c r="AA7" s="59"/>
      <c r="AB7" s="173"/>
    </row>
    <row r="8" spans="1:28" ht="12.75">
      <c r="A8" s="59"/>
      <c r="B8" s="67">
        <f>IF(D8=0,"",INDEX('Team Declaration'!$C$6:$BE$17,MATCH(A4,'Team Declaration'!$B$6:$B$17,0),MATCH(D8,'Team Declaration'!$C$4:$BE$4,0)))</f>
      </c>
      <c r="C8" s="211">
        <f>IF(D8=0,"",INDEX('Team Declaration'!$C$4:$BF$34,31,MATCH(D8,'Team Declaration'!$C$4:$BF$4,0)))</f>
      </c>
      <c r="D8" s="56"/>
      <c r="E8" s="208"/>
      <c r="F8" s="66">
        <v>4</v>
      </c>
      <c r="G8" s="59"/>
      <c r="H8" s="67">
        <f>IF(J8=0,"",INDEX('Team Declaration'!$C$6:$BE$17,MATCH(G4,'Team Declaration'!$B$6:$B$17,0),MATCH(J8,'Team Declaration'!$C$4:$BE$4,0)))</f>
      </c>
      <c r="I8" s="202">
        <f>IF(J8=0,"",INDEX('Team Declaration'!$C$4:$BF$34,31,MATCH(J8,'Team Declaration'!$C$4:$BF$4,0)))</f>
      </c>
      <c r="J8" s="56"/>
      <c r="K8" s="57"/>
      <c r="L8" s="66">
        <v>4</v>
      </c>
      <c r="M8" s="59"/>
      <c r="N8" s="67">
        <f>IF(P8=0,"",INDEX('Team Declaration'!$C$6:$BE$17,MATCH(M4,'Team Declaration'!$B$6:$B$17,0),MATCH(P8,'Team Declaration'!$C$4:$BE$4,0)))</f>
      </c>
      <c r="O8" s="202">
        <f>IF(P8=0,"",INDEX('Team Declaration'!$C$4:$BF$34,31,MATCH(P8,'Team Declaration'!$C$4:$BF$4,0)))</f>
      </c>
      <c r="P8" s="56"/>
      <c r="Q8" s="57"/>
      <c r="R8" s="70"/>
      <c r="S8" s="70">
        <v>4</v>
      </c>
      <c r="T8" s="171">
        <f t="shared" si="1"/>
        <v>0</v>
      </c>
      <c r="U8" s="59">
        <f t="shared" si="1"/>
        <v>0</v>
      </c>
      <c r="V8" s="59">
        <f t="shared" si="1"/>
        <v>0</v>
      </c>
      <c r="W8" s="59">
        <f t="shared" si="1"/>
        <v>0</v>
      </c>
      <c r="X8" s="59">
        <f t="shared" si="1"/>
        <v>0</v>
      </c>
      <c r="Y8" s="59">
        <f t="shared" si="1"/>
        <v>0</v>
      </c>
      <c r="Z8" s="59">
        <f t="shared" si="1"/>
        <v>0</v>
      </c>
      <c r="AA8" s="59"/>
      <c r="AB8" s="173"/>
    </row>
    <row r="9" spans="1:28" ht="12.75">
      <c r="A9" s="59"/>
      <c r="B9" s="67">
        <f>IF(D9=0,"",INDEX('Team Declaration'!$C$6:$BE$17,MATCH(A4,'Team Declaration'!$B$6:$B$17,0),MATCH(D9,'Team Declaration'!$C$4:$BE$4,0)))</f>
      </c>
      <c r="C9" s="211">
        <f>IF(D9=0,"",INDEX('Team Declaration'!$C$4:$BF$34,31,MATCH(D9,'Team Declaration'!$C$4:$BF$4,0)))</f>
      </c>
      <c r="D9" s="56"/>
      <c r="E9" s="208"/>
      <c r="F9" s="66">
        <v>3</v>
      </c>
      <c r="G9" s="59"/>
      <c r="H9" s="67">
        <f>IF(J9=0,"",INDEX('Team Declaration'!$C$6:$BE$17,MATCH(G4,'Team Declaration'!$B$6:$B$17,0),MATCH(J9,'Team Declaration'!$C$4:$BE$4,0)))</f>
      </c>
      <c r="I9" s="202">
        <f>IF(J9=0,"",INDEX('Team Declaration'!$C$4:$BF$34,31,MATCH(J9,'Team Declaration'!$C$4:$BF$4,0)))</f>
      </c>
      <c r="J9" s="56"/>
      <c r="K9" s="57"/>
      <c r="L9" s="66">
        <v>3</v>
      </c>
      <c r="M9" s="59"/>
      <c r="N9" s="67">
        <f>IF(P9=0,"",INDEX('Team Declaration'!$C$6:$BE$17,MATCH(M4,'Team Declaration'!$B$6:$B$17,0),MATCH(P9,'Team Declaration'!$C$4:$BE$4,0)))</f>
      </c>
      <c r="O9" s="202">
        <f>IF(P9=0,"",INDEX('Team Declaration'!$C$4:$BF$34,31,MATCH(P9,'Team Declaration'!$C$4:$BF$4,0)))</f>
      </c>
      <c r="P9" s="56"/>
      <c r="Q9" s="57"/>
      <c r="R9" s="70"/>
      <c r="S9" s="70">
        <v>3</v>
      </c>
      <c r="T9" s="171">
        <f t="shared" si="1"/>
        <v>0</v>
      </c>
      <c r="U9" s="59">
        <f t="shared" si="1"/>
        <v>0</v>
      </c>
      <c r="V9" s="59">
        <f t="shared" si="1"/>
        <v>0</v>
      </c>
      <c r="W9" s="59">
        <f t="shared" si="1"/>
        <v>0</v>
      </c>
      <c r="X9" s="59">
        <f t="shared" si="1"/>
        <v>0</v>
      </c>
      <c r="Y9" s="59">
        <f t="shared" si="1"/>
        <v>0</v>
      </c>
      <c r="Z9" s="59">
        <f t="shared" si="1"/>
        <v>0</v>
      </c>
      <c r="AA9" s="59"/>
      <c r="AB9" s="173"/>
    </row>
    <row r="10" spans="1:28" ht="12.75">
      <c r="A10" s="59"/>
      <c r="B10" s="67">
        <f>IF(D10=0,"",INDEX('Team Declaration'!$C$6:$BE$17,MATCH(A4,'Team Declaration'!$B$6:$B$17,0),MATCH(D10,'Team Declaration'!$C$4:$BE$4,0)))</f>
      </c>
      <c r="C10" s="211">
        <f>IF(D10=0,"",INDEX('Team Declaration'!$C$4:$BF$34,31,MATCH(D10,'Team Declaration'!$C$4:$BF$4,0)))</f>
      </c>
      <c r="D10" s="56"/>
      <c r="E10" s="208"/>
      <c r="F10" s="66">
        <v>2</v>
      </c>
      <c r="G10" s="59"/>
      <c r="H10" s="67">
        <f>IF(J10=0,"",INDEX('Team Declaration'!$C$6:$BE$17,MATCH(G4,'Team Declaration'!$B$6:$B$17,0),MATCH(J10,'Team Declaration'!$C$4:$BE$4,0)))</f>
      </c>
      <c r="I10" s="202">
        <f>IF(J10=0,"",INDEX('Team Declaration'!$C$4:$BF$34,31,MATCH(J10,'Team Declaration'!$C$4:$BF$4,0)))</f>
      </c>
      <c r="J10" s="56"/>
      <c r="K10" s="57"/>
      <c r="L10" s="66">
        <v>2</v>
      </c>
      <c r="M10" s="59"/>
      <c r="N10" s="67">
        <f>IF(P10=0,"",INDEX('Team Declaration'!$C$6:$BE$17,MATCH(M4,'Team Declaration'!$B$6:$B$17,0),MATCH(P10,'Team Declaration'!$C$4:$BE$4,0)))</f>
      </c>
      <c r="O10" s="202">
        <f>IF(P10=0,"",INDEX('Team Declaration'!$C$4:$BF$34,31,MATCH(P10,'Team Declaration'!$C$4:$BF$4,0)))</f>
      </c>
      <c r="P10" s="56"/>
      <c r="Q10" s="57"/>
      <c r="R10" s="70"/>
      <c r="S10" s="70">
        <v>2</v>
      </c>
      <c r="T10" s="171">
        <f t="shared" si="1"/>
        <v>0</v>
      </c>
      <c r="U10" s="59">
        <f t="shared" si="1"/>
        <v>0</v>
      </c>
      <c r="V10" s="59">
        <f t="shared" si="1"/>
        <v>0</v>
      </c>
      <c r="W10" s="59">
        <f t="shared" si="1"/>
        <v>0</v>
      </c>
      <c r="X10" s="59">
        <f t="shared" si="1"/>
        <v>0</v>
      </c>
      <c r="Y10" s="59">
        <f t="shared" si="1"/>
        <v>0</v>
      </c>
      <c r="Z10" s="59">
        <f t="shared" si="1"/>
        <v>0</v>
      </c>
      <c r="AA10" s="59"/>
      <c r="AB10" s="173"/>
    </row>
    <row r="11" spans="1:28" ht="12.75">
      <c r="A11" s="63" t="str">
        <f>'Team Declaration'!$B6</f>
        <v>Triple Jump</v>
      </c>
      <c r="B11" s="60"/>
      <c r="C11" s="65" t="s">
        <v>22</v>
      </c>
      <c r="D11" s="60"/>
      <c r="E11" s="65"/>
      <c r="F11" s="66"/>
      <c r="G11" s="63" t="str">
        <f>'Team Declaration'!$B11</f>
        <v>2000m Walk</v>
      </c>
      <c r="H11" s="65"/>
      <c r="I11" s="65" t="s">
        <v>10</v>
      </c>
      <c r="J11" s="65"/>
      <c r="K11" s="65"/>
      <c r="L11" s="66"/>
      <c r="M11" s="63" t="str">
        <f>'Team Declaration'!$B10</f>
        <v>200 metres</v>
      </c>
      <c r="N11" s="60"/>
      <c r="O11" s="65" t="s">
        <v>10</v>
      </c>
      <c r="P11" s="65"/>
      <c r="Q11" s="65"/>
      <c r="R11" s="70"/>
      <c r="S11" s="70"/>
      <c r="T11" s="171">
        <v>1E-06</v>
      </c>
      <c r="U11" s="143">
        <v>2E-06</v>
      </c>
      <c r="V11" s="143">
        <v>3E-06</v>
      </c>
      <c r="W11" s="143">
        <v>4E-06</v>
      </c>
      <c r="X11" s="143">
        <v>5E-06</v>
      </c>
      <c r="Y11" s="143">
        <v>6E-06</v>
      </c>
      <c r="Z11" s="143">
        <v>7E-06</v>
      </c>
      <c r="AA11" s="143"/>
      <c r="AB11" s="143"/>
    </row>
    <row r="12" spans="1:28" ht="12.75">
      <c r="A12" s="59"/>
      <c r="B12" s="67" t="str">
        <f>IF(D12=0,"",INDEX('Team Declaration'!$C$6:$BE$17,MATCH(A11,'Team Declaration'!$B$6:$B$17,0),MATCH(D12,'Team Declaration'!$C$4:$BE$4,0)))</f>
        <v>Mark Rahman</v>
      </c>
      <c r="C12" s="211" t="str">
        <f>IF(D12=0,"",INDEX('Team Declaration'!$C$4:$BF$34,31,MATCH(D12,'Team Declaration'!$C$4:$BF$4,0)))</f>
        <v>HHH</v>
      </c>
      <c r="D12" s="56">
        <v>17</v>
      </c>
      <c r="E12" s="208">
        <v>10.05</v>
      </c>
      <c r="F12" s="66">
        <v>7</v>
      </c>
      <c r="G12" s="59"/>
      <c r="H12" s="67" t="str">
        <f>IF(J12=0,"",INDEX('Team Declaration'!$C$6:$BE$17,MATCH(G11,'Team Declaration'!$B$6:$B$17,0),MATCH(J12,'Team Declaration'!$C$4:$BE$4,0)))</f>
        <v>Andy Ruffell</v>
      </c>
      <c r="I12" s="202" t="str">
        <f>IF(J12=0,"",INDEX('Team Declaration'!$C$4:$BF$34,31,MATCH(J12,'Team Declaration'!$C$4:$BF$4,0)))</f>
        <v>ERAC</v>
      </c>
      <c r="J12" s="56" t="s">
        <v>15</v>
      </c>
      <c r="K12" s="57" t="s">
        <v>173</v>
      </c>
      <c r="L12" s="66">
        <v>7</v>
      </c>
      <c r="M12" s="59"/>
      <c r="N12" s="67" t="str">
        <f>IF(P12=0,"",INDEX('Team Declaration'!$C$6:$BE$17,MATCH(M11,'Team Declaration'!$B$6:$B$17,0),MATCH(P12,'Team Declaration'!$C$4:$BE$4,0)))</f>
        <v>Grant Stirling</v>
      </c>
      <c r="O12" s="202" t="str">
        <f>IF(P12=0,"",INDEX('Team Declaration'!$C$4:$BF$34,31,MATCH(P12,'Team Declaration'!$C$4:$BF$4,0)))</f>
        <v>ERAC</v>
      </c>
      <c r="P12" s="56" t="s">
        <v>15</v>
      </c>
      <c r="Q12" s="57">
        <v>27.3</v>
      </c>
      <c r="R12" s="70"/>
      <c r="S12" s="70">
        <v>7</v>
      </c>
      <c r="T12" s="171">
        <f>IF(OR($D12=T$1,$D12=T$2,$D12=T$3,$D12=T$4),$F12,0)+IF(OR($J12=T$1,$J12=T$2,$J12=T$3,$J12=T$4),$L12,0)+IF(OR($P12=T$1,$P12=T$2,$P12=T$3,$P12=T$4),$S12,0)</f>
        <v>0</v>
      </c>
      <c r="U12" s="59">
        <f aca="true" t="shared" si="2" ref="U12:Z12">IF(OR($D12=U$1,$D12=U$2,$D12=U$3,$D12=U$4),$F12,0)+IF(OR($J12=U$1,$J12=U$2,$J12=U$3,$J12=U$4),$L12,0)+IF(OR($P12=U$1,$P12=U$2,$P12=U$3,$P12=U$4),$S12,0)</f>
        <v>0</v>
      </c>
      <c r="V12" s="59">
        <f t="shared" si="2"/>
        <v>14</v>
      </c>
      <c r="W12" s="59">
        <f t="shared" si="2"/>
        <v>7</v>
      </c>
      <c r="X12" s="59">
        <f t="shared" si="2"/>
        <v>0</v>
      </c>
      <c r="Y12" s="59">
        <f t="shared" si="2"/>
        <v>0</v>
      </c>
      <c r="Z12" s="59">
        <f t="shared" si="2"/>
        <v>0</v>
      </c>
      <c r="AA12" s="59"/>
      <c r="AB12" s="173"/>
    </row>
    <row r="13" spans="1:28" ht="12.75">
      <c r="A13" s="59"/>
      <c r="B13" s="67" t="str">
        <f>IF(D13=0,"",INDEX('Team Declaration'!$C$6:$BE$17,MATCH(A11,'Team Declaration'!$B$6:$B$17,0),MATCH(D13,'Team Declaration'!$C$4:$BE$4,0)))</f>
        <v>Brian Slaughter</v>
      </c>
      <c r="C13" s="211" t="str">
        <f>IF(D13=0,"",INDEX('Team Declaration'!$C$4:$BF$34,31,MATCH(D13,'Team Declaration'!$C$4:$BF$4,0)))</f>
        <v>ERAC</v>
      </c>
      <c r="D13" s="56">
        <v>14</v>
      </c>
      <c r="E13" s="208">
        <v>10.03</v>
      </c>
      <c r="F13" s="66">
        <v>6</v>
      </c>
      <c r="G13" s="59"/>
      <c r="H13" s="67">
        <f>IF(J13=0,"",INDEX('Team Declaration'!$C$6:$BE$17,MATCH(G11,'Team Declaration'!$B$6:$B$17,0),MATCH(J13,'Team Declaration'!$C$4:$BE$4,0)))</f>
      </c>
      <c r="I13" s="202">
        <f>IF(J13=0,"",INDEX('Team Declaration'!$C$4:$BF$34,31,MATCH(J13,'Team Declaration'!$C$4:$BF$4,0)))</f>
      </c>
      <c r="J13" s="56"/>
      <c r="K13" s="57"/>
      <c r="L13" s="66">
        <v>6</v>
      </c>
      <c r="M13" s="59"/>
      <c r="N13" s="67" t="str">
        <f>IF(P13=0,"",INDEX('Team Declaration'!$C$6:$BE$17,MATCH(M11,'Team Declaration'!$B$6:$B$17,0),MATCH(P13,'Team Declaration'!$C$4:$BE$4,0)))</f>
        <v>Del Wallace</v>
      </c>
      <c r="O13" s="202" t="str">
        <f>IF(P13=0,"",INDEX('Team Declaration'!$C$4:$BF$34,31,MATCH(P13,'Team Declaration'!$C$4:$BF$4,0)))</f>
        <v>A80</v>
      </c>
      <c r="P13" s="56" t="s">
        <v>9</v>
      </c>
      <c r="Q13" s="57">
        <v>28.4</v>
      </c>
      <c r="R13" s="70"/>
      <c r="S13" s="70">
        <v>6</v>
      </c>
      <c r="T13" s="171">
        <f aca="true" t="shared" si="3" ref="T13:Z17">IF(OR($D13=T$1,$D13=T$2,$D13=T$3,$D13=T$4),$F13,0)+IF(OR($J13=T$1,$J13=T$2,$J13=T$3,$J13=T$4),$L13,0)+IF(OR($P13=T$1,$P13=T$2,$P13=T$3,$P13=T$4),$S13,0)</f>
        <v>6</v>
      </c>
      <c r="U13" s="59">
        <f t="shared" si="3"/>
        <v>0</v>
      </c>
      <c r="V13" s="59">
        <f t="shared" si="3"/>
        <v>6</v>
      </c>
      <c r="W13" s="59">
        <f t="shared" si="3"/>
        <v>0</v>
      </c>
      <c r="X13" s="59">
        <f t="shared" si="3"/>
        <v>0</v>
      </c>
      <c r="Y13" s="59">
        <f t="shared" si="3"/>
        <v>0</v>
      </c>
      <c r="Z13" s="59">
        <f t="shared" si="3"/>
        <v>0</v>
      </c>
      <c r="AA13" s="59"/>
      <c r="AB13" s="173"/>
    </row>
    <row r="14" spans="1:28" ht="12.75">
      <c r="A14" s="59"/>
      <c r="B14" s="67" t="str">
        <f>IF(D14=0,"",INDEX('Team Declaration'!$C$6:$BE$17,MATCH(A11,'Team Declaration'!$B$6:$B$17,0),MATCH(D14,'Team Declaration'!$C$4:$BE$4,0)))</f>
        <v>Graham Shorter</v>
      </c>
      <c r="C14" s="211" t="str">
        <f>IF(D14=0,"",INDEX('Team Declaration'!$C$4:$BF$34,31,MATCH(D14,'Team Declaration'!$C$4:$BF$4,0)))</f>
        <v>A80</v>
      </c>
      <c r="D14" s="56">
        <v>10</v>
      </c>
      <c r="E14" s="208">
        <v>8.8</v>
      </c>
      <c r="F14" s="66">
        <v>5</v>
      </c>
      <c r="G14" s="59"/>
      <c r="H14" s="67">
        <f>IF(J14=0,"",INDEX('Team Declaration'!$C$6:$BE$17,MATCH(G11,'Team Declaration'!$B$6:$B$17,0),MATCH(J14,'Team Declaration'!$C$4:$BE$4,0)))</f>
      </c>
      <c r="I14" s="202">
        <f>IF(J14=0,"",INDEX('Team Declaration'!$C$4:$BF$34,31,MATCH(J14,'Team Declaration'!$C$4:$BF$4,0)))</f>
      </c>
      <c r="J14" s="56"/>
      <c r="K14" s="57"/>
      <c r="L14" s="66">
        <v>5</v>
      </c>
      <c r="M14" s="59"/>
      <c r="N14" s="67" t="str">
        <f>IF(P14=0,"",INDEX('Team Declaration'!$C$6:$BE$17,MATCH(M11,'Team Declaration'!$B$6:$B$17,0),MATCH(P14,'Team Declaration'!$C$4:$BE$4,0)))</f>
        <v>Matt Homewood</v>
      </c>
      <c r="O14" s="202" t="str">
        <f>IF(P14=0,"",INDEX('Team Declaration'!$C$4:$BF$34,31,MATCH(P14,'Team Declaration'!$C$4:$BF$4,0)))</f>
        <v>HHH</v>
      </c>
      <c r="P14" s="56" t="s">
        <v>19</v>
      </c>
      <c r="Q14" s="57">
        <v>38.3</v>
      </c>
      <c r="R14" s="70"/>
      <c r="S14" s="70">
        <v>5</v>
      </c>
      <c r="T14" s="171">
        <f t="shared" si="3"/>
        <v>5</v>
      </c>
      <c r="U14" s="59">
        <f t="shared" si="3"/>
        <v>0</v>
      </c>
      <c r="V14" s="59">
        <f t="shared" si="3"/>
        <v>0</v>
      </c>
      <c r="W14" s="59">
        <f t="shared" si="3"/>
        <v>5</v>
      </c>
      <c r="X14" s="59">
        <f t="shared" si="3"/>
        <v>0</v>
      </c>
      <c r="Y14" s="59">
        <f t="shared" si="3"/>
        <v>0</v>
      </c>
      <c r="Z14" s="59">
        <f t="shared" si="3"/>
        <v>0</v>
      </c>
      <c r="AA14" s="59"/>
      <c r="AB14" s="173"/>
    </row>
    <row r="15" spans="1:28" ht="12.75">
      <c r="A15" s="59"/>
      <c r="B15" s="67" t="str">
        <f>IF(D15=0,"",INDEX('Team Declaration'!$C$6:$BE$17,MATCH(A11,'Team Declaration'!$B$6:$B$17,0),MATCH(D15,'Team Declaration'!$C$4:$BE$4,0)))</f>
        <v>Tim Carder</v>
      </c>
      <c r="C15" s="211" t="str">
        <f>IF(D15=0,"",INDEX('Team Declaration'!$C$4:$BF$34,31,MATCH(D15,'Team Declaration'!$C$4:$BF$4,0)))</f>
        <v>B&amp;H</v>
      </c>
      <c r="D15" s="56">
        <v>11</v>
      </c>
      <c r="E15" s="208">
        <v>7.49</v>
      </c>
      <c r="F15" s="66">
        <v>4</v>
      </c>
      <c r="G15" s="59"/>
      <c r="H15" s="67">
        <f>IF(J15=0,"",INDEX('Team Declaration'!$C$6:$BE$17,MATCH(G11,'Team Declaration'!$B$6:$B$17,0),MATCH(J15,'Team Declaration'!$C$4:$BE$4,0)))</f>
      </c>
      <c r="I15" s="202">
        <f>IF(J15=0,"",INDEX('Team Declaration'!$C$4:$BF$34,31,MATCH(J15,'Team Declaration'!$C$4:$BF$4,0)))</f>
      </c>
      <c r="J15" s="56"/>
      <c r="K15" s="57"/>
      <c r="L15" s="66">
        <v>4</v>
      </c>
      <c r="M15" s="59"/>
      <c r="N15" s="67">
        <f>IF(P15=0,"",INDEX('Team Declaration'!$C$6:$BE$17,MATCH(M11,'Team Declaration'!$B$6:$B$17,0),MATCH(P15,'Team Declaration'!$C$4:$BE$4,0)))</f>
      </c>
      <c r="O15" s="202">
        <f>IF(P15=0,"",INDEX('Team Declaration'!$C$4:$BF$34,31,MATCH(P15,'Team Declaration'!$C$4:$BF$4,0)))</f>
      </c>
      <c r="P15" s="56"/>
      <c r="Q15" s="57"/>
      <c r="R15" s="70"/>
      <c r="S15" s="70">
        <v>4</v>
      </c>
      <c r="T15" s="171">
        <f t="shared" si="3"/>
        <v>0</v>
      </c>
      <c r="U15" s="59">
        <f t="shared" si="3"/>
        <v>4</v>
      </c>
      <c r="V15" s="59">
        <f t="shared" si="3"/>
        <v>0</v>
      </c>
      <c r="W15" s="59">
        <f t="shared" si="3"/>
        <v>0</v>
      </c>
      <c r="X15" s="59">
        <f t="shared" si="3"/>
        <v>0</v>
      </c>
      <c r="Y15" s="59">
        <f t="shared" si="3"/>
        <v>0</v>
      </c>
      <c r="Z15" s="59">
        <f t="shared" si="3"/>
        <v>0</v>
      </c>
      <c r="AA15" s="59"/>
      <c r="AB15" s="173"/>
    </row>
    <row r="16" spans="1:28" ht="12.75">
      <c r="A16" s="59"/>
      <c r="B16" s="67">
        <f>IF(D16=0,"",INDEX('Team Declaration'!$C$6:$BE$17,MATCH(A11,'Team Declaration'!$B$6:$B$17,0),MATCH(D16,'Team Declaration'!$C$4:$BE$4,0)))</f>
      </c>
      <c r="C16" s="211">
        <f>IF(D16=0,"",INDEX('Team Declaration'!$C$4:$BF$34,31,MATCH(D16,'Team Declaration'!$C$4:$BF$4,0)))</f>
      </c>
      <c r="D16" s="56"/>
      <c r="E16" s="208"/>
      <c r="F16" s="66">
        <v>3</v>
      </c>
      <c r="G16" s="59"/>
      <c r="H16" s="67">
        <f>IF(J16=0,"",INDEX('Team Declaration'!$C$6:$BE$17,MATCH(G11,'Team Declaration'!$B$6:$B$17,0),MATCH(J16,'Team Declaration'!$C$4:$BE$4,0)))</f>
      </c>
      <c r="I16" s="202">
        <f>IF(J16=0,"",INDEX('Team Declaration'!$C$4:$BF$34,31,MATCH(J16,'Team Declaration'!$C$4:$BF$4,0)))</f>
      </c>
      <c r="J16" s="56"/>
      <c r="K16" s="57"/>
      <c r="L16" s="66">
        <v>3</v>
      </c>
      <c r="M16" s="59"/>
      <c r="N16" s="67">
        <f>IF(P16=0,"",INDEX('Team Declaration'!$C$6:$BE$17,MATCH(M11,'Team Declaration'!$B$6:$B$17,0),MATCH(P16,'Team Declaration'!$C$4:$BE$4,0)))</f>
      </c>
      <c r="O16" s="202">
        <f>IF(P16=0,"",INDEX('Team Declaration'!$C$4:$BF$34,31,MATCH(P16,'Team Declaration'!$C$4:$BF$4,0)))</f>
      </c>
      <c r="P16" s="56"/>
      <c r="Q16" s="57"/>
      <c r="R16" s="70"/>
      <c r="S16" s="70">
        <v>3</v>
      </c>
      <c r="T16" s="171">
        <f t="shared" si="3"/>
        <v>0</v>
      </c>
      <c r="U16" s="59">
        <f t="shared" si="3"/>
        <v>0</v>
      </c>
      <c r="V16" s="59">
        <f t="shared" si="3"/>
        <v>0</v>
      </c>
      <c r="W16" s="59">
        <f t="shared" si="3"/>
        <v>0</v>
      </c>
      <c r="X16" s="59">
        <f t="shared" si="3"/>
        <v>0</v>
      </c>
      <c r="Y16" s="59">
        <f t="shared" si="3"/>
        <v>0</v>
      </c>
      <c r="Z16" s="59">
        <f t="shared" si="3"/>
        <v>0</v>
      </c>
      <c r="AA16" s="59"/>
      <c r="AB16" s="173"/>
    </row>
    <row r="17" spans="1:28" ht="12.75">
      <c r="A17" s="59"/>
      <c r="B17" s="67">
        <f>IF(D17=0,"",INDEX('Team Declaration'!$C$6:$BE$17,MATCH(A11,'Team Declaration'!$B$6:$B$17,0),MATCH(D17,'Team Declaration'!$C$4:$BE$4,0)))</f>
      </c>
      <c r="C17" s="211">
        <f>IF(D17=0,"",INDEX('Team Declaration'!$C$4:$BF$34,31,MATCH(D17,'Team Declaration'!$C$4:$BF$4,0)))</f>
      </c>
      <c r="D17" s="56"/>
      <c r="E17" s="208"/>
      <c r="F17" s="66">
        <v>2</v>
      </c>
      <c r="G17" s="59"/>
      <c r="H17" s="67">
        <f>IF(J17=0,"",INDEX('Team Declaration'!$C$6:$BE$17,MATCH(G11,'Team Declaration'!$B$6:$B$17,0),MATCH(J17,'Team Declaration'!$C$4:$BE$4,0)))</f>
      </c>
      <c r="I17" s="202">
        <f>IF(J17=0,"",INDEX('Team Declaration'!$C$4:$BF$34,31,MATCH(J17,'Team Declaration'!$C$4:$BF$4,0)))</f>
      </c>
      <c r="J17" s="56"/>
      <c r="K17" s="57"/>
      <c r="L17" s="66">
        <v>2</v>
      </c>
      <c r="M17" s="59"/>
      <c r="N17" s="67">
        <f>IF(P17=0,"",INDEX('Team Declaration'!$C$6:$BE$17,MATCH(M11,'Team Declaration'!$B$6:$B$17,0),MATCH(P17,'Team Declaration'!$C$4:$BE$4,0)))</f>
      </c>
      <c r="O17" s="202">
        <f>IF(P17=0,"",INDEX('Team Declaration'!$C$4:$BF$34,31,MATCH(P17,'Team Declaration'!$C$4:$BF$4,0)))</f>
      </c>
      <c r="P17" s="56"/>
      <c r="Q17" s="57"/>
      <c r="R17" s="70"/>
      <c r="S17" s="70">
        <v>2</v>
      </c>
      <c r="T17" s="171">
        <f t="shared" si="3"/>
        <v>0</v>
      </c>
      <c r="U17" s="59">
        <f t="shared" si="3"/>
        <v>0</v>
      </c>
      <c r="V17" s="59">
        <f t="shared" si="3"/>
        <v>0</v>
      </c>
      <c r="W17" s="59">
        <f t="shared" si="3"/>
        <v>0</v>
      </c>
      <c r="X17" s="59">
        <f t="shared" si="3"/>
        <v>0</v>
      </c>
      <c r="Y17" s="59">
        <f t="shared" si="3"/>
        <v>0</v>
      </c>
      <c r="Z17" s="59">
        <f t="shared" si="3"/>
        <v>0</v>
      </c>
      <c r="AA17" s="59"/>
      <c r="AB17" s="173"/>
    </row>
    <row r="18" spans="1:28" ht="12.75">
      <c r="A18" s="63" t="str">
        <f>'Team Declaration'!$B7</f>
        <v>Pole Vault</v>
      </c>
      <c r="B18" s="59"/>
      <c r="C18" s="65" t="s">
        <v>8</v>
      </c>
      <c r="D18" s="60"/>
      <c r="E18" s="65"/>
      <c r="F18" s="66"/>
      <c r="G18" s="63" t="str">
        <f>'Team Declaration'!$B11</f>
        <v>2000m Walk</v>
      </c>
      <c r="H18" s="65"/>
      <c r="I18" s="65" t="s">
        <v>22</v>
      </c>
      <c r="J18" s="65"/>
      <c r="K18" s="65"/>
      <c r="L18" s="66"/>
      <c r="M18" s="63" t="str">
        <f>'Team Declaration'!$B10</f>
        <v>200 metres</v>
      </c>
      <c r="N18" s="65"/>
      <c r="O18" s="65" t="s">
        <v>22</v>
      </c>
      <c r="P18" s="65"/>
      <c r="Q18" s="65"/>
      <c r="R18" s="70"/>
      <c r="S18" s="70"/>
      <c r="T18" s="171"/>
      <c r="U18" s="59"/>
      <c r="V18" s="59"/>
      <c r="W18" s="59"/>
      <c r="X18" s="59"/>
      <c r="Y18" s="59"/>
      <c r="Z18" s="59"/>
      <c r="AA18" s="59"/>
      <c r="AB18" s="173"/>
    </row>
    <row r="19" spans="1:28" ht="12.75">
      <c r="A19" s="59"/>
      <c r="B19" s="67" t="str">
        <f>IF(D19=0,"",INDEX('Team Declaration'!$C$6:$BE$17,MATCH(A18,'Team Declaration'!$B$6:$B$17,0),MATCH(D19,'Team Declaration'!$C$4:$BE$4,0)))</f>
        <v>Ben Anderson</v>
      </c>
      <c r="C19" s="211" t="str">
        <f>IF(D19=0,"",INDEX('Team Declaration'!$C$4:$BF$34,31,MATCH(D19,'Team Declaration'!$C$4:$BF$4,0)))</f>
        <v>ERAC</v>
      </c>
      <c r="D19" s="56" t="s">
        <v>14</v>
      </c>
      <c r="E19" s="208">
        <v>2.3</v>
      </c>
      <c r="F19" s="66">
        <v>7</v>
      </c>
      <c r="G19" s="59"/>
      <c r="H19" s="67" t="str">
        <f>IF(J19=0,"",INDEX('Team Declaration'!$C$6:$BE$17,MATCH(G18,'Team Declaration'!$B$6:$B$17,0),MATCH(J19,'Team Declaration'!$C$4:$BE$4,0)))</f>
        <v>Tim Carder</v>
      </c>
      <c r="I19" s="202" t="str">
        <f>IF(J19=0,"",INDEX('Team Declaration'!$C$4:$BF$34,31,MATCH(J19,'Team Declaration'!$C$4:$BF$4,0)))</f>
        <v>B&amp;H</v>
      </c>
      <c r="J19" s="56">
        <v>11</v>
      </c>
      <c r="K19" s="57" t="s">
        <v>174</v>
      </c>
      <c r="L19" s="66">
        <v>7</v>
      </c>
      <c r="M19" s="59"/>
      <c r="N19" s="67" t="str">
        <f>IF(P19=0,"",INDEX('Team Declaration'!$C$6:$BE$17,MATCH(M18,'Team Declaration'!$B$6:$B$17,0),MATCH(P19,'Team Declaration'!$C$4:$BE$4,0)))</f>
        <v>Mark Rahman</v>
      </c>
      <c r="O19" s="202" t="str">
        <f>IF(P19=0,"",INDEX('Team Declaration'!$C$4:$BF$34,31,MATCH(P19,'Team Declaration'!$C$4:$BF$4,0)))</f>
        <v>HHH</v>
      </c>
      <c r="P19" s="56">
        <v>17</v>
      </c>
      <c r="Q19" s="57">
        <v>26.5</v>
      </c>
      <c r="R19" s="70"/>
      <c r="S19" s="70">
        <v>7</v>
      </c>
      <c r="T19" s="171">
        <f>IF(OR($D19=T$1,$D19=T$2,$D19=T$3,$D19=T$4),$F19,0)+IF(OR($J19=T$1,$J19=T$2,$J19=T$3,$J19=T$4),$L19,0)+IF(OR($P19=T$1,$P19=T$2,$P19=T$3,$P19=T$4),$S19,0)</f>
        <v>0</v>
      </c>
      <c r="U19" s="59">
        <f aca="true" t="shared" si="4" ref="U19:Z19">IF(OR($D19=U$1,$D19=U$2,$D19=U$3,$D19=U$4),$F19,0)+IF(OR($J19=U$1,$J19=U$2,$J19=U$3,$J19=U$4),$L19,0)+IF(OR($P19=U$1,$P19=U$2,$P19=U$3,$P19=U$4),$S19,0)</f>
        <v>7</v>
      </c>
      <c r="V19" s="59">
        <f t="shared" si="4"/>
        <v>7</v>
      </c>
      <c r="W19" s="59">
        <f t="shared" si="4"/>
        <v>7</v>
      </c>
      <c r="X19" s="59">
        <f t="shared" si="4"/>
        <v>0</v>
      </c>
      <c r="Y19" s="59">
        <f t="shared" si="4"/>
        <v>0</v>
      </c>
      <c r="Z19" s="59">
        <f t="shared" si="4"/>
        <v>0</v>
      </c>
      <c r="AA19" s="59"/>
      <c r="AB19" s="173"/>
    </row>
    <row r="20" spans="1:28" ht="12.75">
      <c r="A20" s="59"/>
      <c r="B20" s="67">
        <f>IF(D20=0,"",INDEX('Team Declaration'!$C$6:$BE$17,MATCH(A18,'Team Declaration'!$B$6:$B$17,0),MATCH(D20,'Team Declaration'!$C$4:$BE$4,0)))</f>
      </c>
      <c r="C20" s="211">
        <f>IF(D20=0,"",INDEX('Team Declaration'!$C$4:$BF$34,31,MATCH(D20,'Team Declaration'!$C$4:$BF$4,0)))</f>
      </c>
      <c r="D20" s="56"/>
      <c r="E20" s="208"/>
      <c r="F20" s="66">
        <v>6</v>
      </c>
      <c r="G20" s="59"/>
      <c r="H20" s="67">
        <f>IF(J20=0,"",INDEX('Team Declaration'!$C$6:$BE$17,MATCH(G18,'Team Declaration'!$B$6:$B$17,0),MATCH(J20,'Team Declaration'!$C$4:$BE$4,0)))</f>
      </c>
      <c r="I20" s="202">
        <f>IF(J20=0,"",INDEX('Team Declaration'!$C$4:$BF$34,31,MATCH(J20,'Team Declaration'!$C$4:$BF$4,0)))</f>
      </c>
      <c r="J20" s="56"/>
      <c r="K20" s="57"/>
      <c r="L20" s="66">
        <v>6</v>
      </c>
      <c r="M20" s="59"/>
      <c r="N20" s="67" t="str">
        <f>IF(P20=0,"",INDEX('Team Declaration'!$C$6:$BE$17,MATCH(M18,'Team Declaration'!$B$6:$B$17,0),MATCH(P20,'Team Declaration'!$C$4:$BE$4,0)))</f>
        <v>Barry Morris</v>
      </c>
      <c r="O20" s="202" t="str">
        <f>IF(P20=0,"",INDEX('Team Declaration'!$C$4:$BF$34,31,MATCH(P20,'Team Declaration'!$C$4:$BF$4,0)))</f>
        <v>ERAC</v>
      </c>
      <c r="P20" s="56">
        <v>14</v>
      </c>
      <c r="Q20" s="57">
        <v>26.9</v>
      </c>
      <c r="R20" s="70"/>
      <c r="S20" s="70">
        <v>6</v>
      </c>
      <c r="T20" s="171">
        <f aca="true" t="shared" si="5" ref="T20:Z24">IF(OR($D20=T$1,$D20=T$2,$D20=T$3,$D20=T$4),$F20,0)+IF(OR($J20=T$1,$J20=T$2,$J20=T$3,$J20=T$4),$L20,0)+IF(OR($P20=T$1,$P20=T$2,$P20=T$3,$P20=T$4),$S20,0)</f>
        <v>0</v>
      </c>
      <c r="U20" s="59">
        <f t="shared" si="5"/>
        <v>0</v>
      </c>
      <c r="V20" s="59">
        <f t="shared" si="5"/>
        <v>6</v>
      </c>
      <c r="W20" s="59">
        <f t="shared" si="5"/>
        <v>0</v>
      </c>
      <c r="X20" s="59">
        <f t="shared" si="5"/>
        <v>0</v>
      </c>
      <c r="Y20" s="59">
        <f t="shared" si="5"/>
        <v>0</v>
      </c>
      <c r="Z20" s="59">
        <f t="shared" si="5"/>
        <v>0</v>
      </c>
      <c r="AA20" s="59"/>
      <c r="AB20" s="173"/>
    </row>
    <row r="21" spans="1:28" ht="12.75">
      <c r="A21" s="59"/>
      <c r="B21" s="67">
        <f>IF(D21=0,"",INDEX('Team Declaration'!$C$6:$BE$17,MATCH(A18,'Team Declaration'!$B$6:$B$17,0),MATCH(D21,'Team Declaration'!$C$4:$BE$4,0)))</f>
      </c>
      <c r="C21" s="211">
        <f>IF(D21=0,"",INDEX('Team Declaration'!$C$4:$BF$34,31,MATCH(D21,'Team Declaration'!$C$4:$BF$4,0)))</f>
      </c>
      <c r="D21" s="56"/>
      <c r="E21" s="208"/>
      <c r="F21" s="66">
        <v>5</v>
      </c>
      <c r="G21" s="59"/>
      <c r="H21" s="67">
        <f>IF(J21=0,"",INDEX('Team Declaration'!$C$6:$BE$17,MATCH(G18,'Team Declaration'!$B$6:$B$17,0),MATCH(J21,'Team Declaration'!$C$4:$BE$4,0)))</f>
      </c>
      <c r="I21" s="202">
        <f>IF(J21=0,"",INDEX('Team Declaration'!$C$4:$BF$34,31,MATCH(J21,'Team Declaration'!$C$4:$BF$4,0)))</f>
      </c>
      <c r="J21" s="56"/>
      <c r="K21" s="57"/>
      <c r="L21" s="66">
        <v>5</v>
      </c>
      <c r="M21" s="59"/>
      <c r="N21" s="67">
        <f>IF(P21=0,"",INDEX('Team Declaration'!$C$6:$BE$17,MATCH(M18,'Team Declaration'!$B$6:$B$17,0),MATCH(P21,'Team Declaration'!$C$4:$BE$4,0)))</f>
      </c>
      <c r="O21" s="202">
        <f>IF(P21=0,"",INDEX('Team Declaration'!$C$4:$BF$34,31,MATCH(P21,'Team Declaration'!$C$4:$BF$4,0)))</f>
      </c>
      <c r="P21" s="56"/>
      <c r="Q21" s="57"/>
      <c r="R21" s="70"/>
      <c r="S21" s="70">
        <v>5</v>
      </c>
      <c r="T21" s="171">
        <f t="shared" si="5"/>
        <v>0</v>
      </c>
      <c r="U21" s="59">
        <f t="shared" si="5"/>
        <v>0</v>
      </c>
      <c r="V21" s="59">
        <f t="shared" si="5"/>
        <v>0</v>
      </c>
      <c r="W21" s="59">
        <f t="shared" si="5"/>
        <v>0</v>
      </c>
      <c r="X21" s="59">
        <f t="shared" si="5"/>
        <v>0</v>
      </c>
      <c r="Y21" s="59">
        <f t="shared" si="5"/>
        <v>0</v>
      </c>
      <c r="Z21" s="59">
        <f t="shared" si="5"/>
        <v>0</v>
      </c>
      <c r="AA21" s="59"/>
      <c r="AB21" s="173"/>
    </row>
    <row r="22" spans="1:28" ht="12.75">
      <c r="A22" s="59"/>
      <c r="B22" s="67">
        <f>IF(D22=0,"",INDEX('Team Declaration'!$C$6:$BE$17,MATCH(A18,'Team Declaration'!$B$6:$B$17,0),MATCH(D22,'Team Declaration'!$C$4:$BE$4,0)))</f>
      </c>
      <c r="C22" s="211">
        <f>IF(D22=0,"",INDEX('Team Declaration'!$C$4:$BF$34,31,MATCH(D22,'Team Declaration'!$C$4:$BF$4,0)))</f>
      </c>
      <c r="D22" s="56"/>
      <c r="E22" s="208"/>
      <c r="F22" s="66">
        <v>4</v>
      </c>
      <c r="G22" s="59"/>
      <c r="H22" s="67">
        <f>IF(J22=0,"",INDEX('Team Declaration'!$C$6:$BE$17,MATCH(G18,'Team Declaration'!$B$6:$B$17,0),MATCH(J22,'Team Declaration'!$C$4:$BE$4,0)))</f>
      </c>
      <c r="I22" s="202">
        <f>IF(J22=0,"",INDEX('Team Declaration'!$C$4:$BF$34,31,MATCH(J22,'Team Declaration'!$C$4:$BF$4,0)))</f>
      </c>
      <c r="J22" s="56"/>
      <c r="K22" s="57"/>
      <c r="L22" s="66">
        <v>4</v>
      </c>
      <c r="M22" s="59"/>
      <c r="N22" s="67">
        <f>IF(P22=0,"",INDEX('Team Declaration'!$C$6:$BE$17,MATCH(M18,'Team Declaration'!$B$6:$B$17,0),MATCH(P22,'Team Declaration'!$C$4:$BE$4,0)))</f>
      </c>
      <c r="O22" s="202">
        <f>IF(P22=0,"",INDEX('Team Declaration'!$C$4:$BF$34,31,MATCH(P22,'Team Declaration'!$C$4:$BF$4,0)))</f>
      </c>
      <c r="P22" s="56"/>
      <c r="Q22" s="57"/>
      <c r="R22" s="70"/>
      <c r="S22" s="70">
        <v>4</v>
      </c>
      <c r="T22" s="171">
        <f t="shared" si="5"/>
        <v>0</v>
      </c>
      <c r="U22" s="59">
        <f t="shared" si="5"/>
        <v>0</v>
      </c>
      <c r="V22" s="59">
        <f t="shared" si="5"/>
        <v>0</v>
      </c>
      <c r="W22" s="59">
        <f t="shared" si="5"/>
        <v>0</v>
      </c>
      <c r="X22" s="59">
        <f t="shared" si="5"/>
        <v>0</v>
      </c>
      <c r="Y22" s="59">
        <f t="shared" si="5"/>
        <v>0</v>
      </c>
      <c r="Z22" s="59">
        <f t="shared" si="5"/>
        <v>0</v>
      </c>
      <c r="AA22" s="59"/>
      <c r="AB22" s="173"/>
    </row>
    <row r="23" spans="1:28" ht="12.75">
      <c r="A23" s="59"/>
      <c r="B23" s="67">
        <f>IF(D23=0,"",INDEX('Team Declaration'!$C$6:$BE$17,MATCH(A18,'Team Declaration'!$B$6:$B$17,0),MATCH(D23,'Team Declaration'!$C$4:$BE$4,0)))</f>
      </c>
      <c r="C23" s="211">
        <f>IF(D23=0,"",INDEX('Team Declaration'!$C$4:$BF$34,31,MATCH(D23,'Team Declaration'!$C$4:$BF$4,0)))</f>
      </c>
      <c r="D23" s="56"/>
      <c r="E23" s="208"/>
      <c r="F23" s="66">
        <v>3</v>
      </c>
      <c r="G23" s="59"/>
      <c r="H23" s="67">
        <f>IF(J23=0,"",INDEX('Team Declaration'!$C$6:$BE$17,MATCH(G18,'Team Declaration'!$B$6:$B$17,0),MATCH(J23,'Team Declaration'!$C$4:$BE$4,0)))</f>
      </c>
      <c r="I23" s="202">
        <f>IF(J23=0,"",INDEX('Team Declaration'!$C$4:$BF$34,31,MATCH(J23,'Team Declaration'!$C$4:$BF$4,0)))</f>
      </c>
      <c r="J23" s="56"/>
      <c r="K23" s="57"/>
      <c r="L23" s="66">
        <v>3</v>
      </c>
      <c r="M23" s="59"/>
      <c r="N23" s="67">
        <f>IF(P23=0,"",INDEX('Team Declaration'!$C$6:$BE$17,MATCH(M18,'Team Declaration'!$B$6:$B$17,0),MATCH(P23,'Team Declaration'!$C$4:$BE$4,0)))</f>
      </c>
      <c r="O23" s="202">
        <f>IF(P23=0,"",INDEX('Team Declaration'!$C$4:$BF$34,31,MATCH(P23,'Team Declaration'!$C$4:$BF$4,0)))</f>
      </c>
      <c r="P23" s="56"/>
      <c r="Q23" s="57"/>
      <c r="R23" s="70"/>
      <c r="S23" s="70">
        <v>3</v>
      </c>
      <c r="T23" s="171">
        <f t="shared" si="5"/>
        <v>0</v>
      </c>
      <c r="U23" s="59">
        <f t="shared" si="5"/>
        <v>0</v>
      </c>
      <c r="V23" s="59">
        <f t="shared" si="5"/>
        <v>0</v>
      </c>
      <c r="W23" s="59">
        <f t="shared" si="5"/>
        <v>0</v>
      </c>
      <c r="X23" s="59">
        <f t="shared" si="5"/>
        <v>0</v>
      </c>
      <c r="Y23" s="59">
        <f t="shared" si="5"/>
        <v>0</v>
      </c>
      <c r="Z23" s="59">
        <f t="shared" si="5"/>
        <v>0</v>
      </c>
      <c r="AA23" s="59"/>
      <c r="AB23" s="173"/>
    </row>
    <row r="24" spans="1:28" ht="12.75">
      <c r="A24" s="59"/>
      <c r="B24" s="67">
        <f>IF(D24=0,"",INDEX('Team Declaration'!$C$6:$BE$17,MATCH(A18,'Team Declaration'!$B$6:$B$17,0),MATCH(D24,'Team Declaration'!$C$4:$BE$4,0)))</f>
      </c>
      <c r="C24" s="211">
        <f>IF(D24=0,"",INDEX('Team Declaration'!$C$4:$BF$34,31,MATCH(D24,'Team Declaration'!$C$4:$BF$4,0)))</f>
      </c>
      <c r="D24" s="56"/>
      <c r="E24" s="208"/>
      <c r="F24" s="66">
        <v>2</v>
      </c>
      <c r="G24" s="59"/>
      <c r="H24" s="67">
        <f>IF(J24=0,"",INDEX('Team Declaration'!$C$6:$BE$17,MATCH(G18,'Team Declaration'!$B$6:$B$17,0),MATCH(J24,'Team Declaration'!$C$4:$BE$4,0)))</f>
      </c>
      <c r="I24" s="202">
        <f>IF(J24=0,"",INDEX('Team Declaration'!$C$4:$BF$34,31,MATCH(J24,'Team Declaration'!$C$4:$BF$4,0)))</f>
      </c>
      <c r="J24" s="56"/>
      <c r="K24" s="57"/>
      <c r="L24" s="66">
        <v>2</v>
      </c>
      <c r="M24" s="59"/>
      <c r="N24" s="67">
        <f>IF(P24=0,"",INDEX('Team Declaration'!$C$6:$BE$17,MATCH(M18,'Team Declaration'!$B$6:$B$17,0),MATCH(P24,'Team Declaration'!$C$4:$BE$4,0)))</f>
      </c>
      <c r="O24" s="202">
        <f>IF(P24=0,"",INDEX('Team Declaration'!$C$4:$BF$34,31,MATCH(P24,'Team Declaration'!$C$4:$BF$4,0)))</f>
      </c>
      <c r="P24" s="56"/>
      <c r="Q24" s="57"/>
      <c r="R24" s="70"/>
      <c r="S24" s="70">
        <v>2</v>
      </c>
      <c r="T24" s="171">
        <f t="shared" si="5"/>
        <v>0</v>
      </c>
      <c r="U24" s="59">
        <f t="shared" si="5"/>
        <v>0</v>
      </c>
      <c r="V24" s="59">
        <f t="shared" si="5"/>
        <v>0</v>
      </c>
      <c r="W24" s="59">
        <f t="shared" si="5"/>
        <v>0</v>
      </c>
      <c r="X24" s="59">
        <f t="shared" si="5"/>
        <v>0</v>
      </c>
      <c r="Y24" s="59">
        <f t="shared" si="5"/>
        <v>0</v>
      </c>
      <c r="Z24" s="59">
        <f t="shared" si="5"/>
        <v>0</v>
      </c>
      <c r="AA24" s="59"/>
      <c r="AB24" s="173"/>
    </row>
    <row r="25" spans="1:28" ht="12.75">
      <c r="A25" s="63" t="str">
        <f>'Team Declaration'!$B7</f>
        <v>Pole Vault</v>
      </c>
      <c r="B25" s="60"/>
      <c r="C25" s="65" t="s">
        <v>22</v>
      </c>
      <c r="D25" s="60"/>
      <c r="E25" s="65"/>
      <c r="F25" s="66"/>
      <c r="G25" s="63" t="str">
        <f>'Team Declaration'!$B12</f>
        <v>800 metres</v>
      </c>
      <c r="H25" s="65"/>
      <c r="I25" s="65" t="s">
        <v>8</v>
      </c>
      <c r="J25" s="65"/>
      <c r="K25" s="174"/>
      <c r="L25" s="66"/>
      <c r="M25" s="63" t="str">
        <f>'Team Declaration'!$B10</f>
        <v>200 metres</v>
      </c>
      <c r="N25" s="65"/>
      <c r="O25" s="65" t="s">
        <v>23</v>
      </c>
      <c r="P25" s="65"/>
      <c r="Q25" s="65"/>
      <c r="R25" s="70"/>
      <c r="S25" s="70"/>
      <c r="T25" s="171"/>
      <c r="U25" s="59"/>
      <c r="V25" s="59"/>
      <c r="W25" s="59"/>
      <c r="X25" s="59"/>
      <c r="Y25" s="59"/>
      <c r="Z25" s="59"/>
      <c r="AA25" s="59"/>
      <c r="AB25" s="173"/>
    </row>
    <row r="26" spans="1:28" ht="12.75">
      <c r="A26" s="59"/>
      <c r="B26" s="67" t="str">
        <f>IF(D26=0,"",INDEX('Team Declaration'!$C$6:$BE$17,MATCH(A25,'Team Declaration'!$B$6:$B$17,0),MATCH(D26,'Team Declaration'!$C$4:$BE$4,0)))</f>
        <v>Brian Slaughter</v>
      </c>
      <c r="C26" s="211" t="str">
        <f>IF(D26=0,"",INDEX('Team Declaration'!$C$4:$BF$34,31,MATCH(D26,'Team Declaration'!$C$4:$BF$4,0)))</f>
        <v>ERAC</v>
      </c>
      <c r="D26" s="56">
        <v>14</v>
      </c>
      <c r="E26" s="208">
        <v>2.6</v>
      </c>
      <c r="F26" s="66">
        <v>7</v>
      </c>
      <c r="G26" s="59"/>
      <c r="H26" s="67" t="str">
        <f>IF(J26=0,"",INDEX('Team Declaration'!$C$6:$BE$17,MATCH(G25,'Team Declaration'!$B$6:$B$17,0),MATCH(J26,'Team Declaration'!$C$4:$BE$4,0)))</f>
        <v>Andrew Masters</v>
      </c>
      <c r="I26" s="202" t="str">
        <f>IF(J26=0,"",INDEX('Team Declaration'!$C$4:$BF$34,31,MATCH(J26,'Team Declaration'!$C$4:$BF$4,0)))</f>
        <v>HHH</v>
      </c>
      <c r="J26" s="56" t="s">
        <v>18</v>
      </c>
      <c r="K26" s="57" t="s">
        <v>157</v>
      </c>
      <c r="L26" s="66">
        <v>7</v>
      </c>
      <c r="M26" s="59"/>
      <c r="N26" s="67" t="str">
        <f>IF(P26=0,"",INDEX('Team Declaration'!$C$6:$BE$17,MATCH(M25,'Team Declaration'!$B$6:$B$17,0),MATCH(P26,'Team Declaration'!$C$4:$BE$4,0)))</f>
        <v>Graham Shorter</v>
      </c>
      <c r="O26" s="202" t="str">
        <f>IF(P26=0,"",INDEX('Team Declaration'!$C$4:$BF$34,31,MATCH(P26,'Team Declaration'!$C$4:$BF$4,0)))</f>
        <v>A80</v>
      </c>
      <c r="P26" s="56">
        <v>8</v>
      </c>
      <c r="Q26" s="57">
        <v>30.3</v>
      </c>
      <c r="R26" s="70"/>
      <c r="S26" s="70">
        <v>7</v>
      </c>
      <c r="T26" s="171">
        <f>IF(OR($D26=T$1,$D26=T$2,$D26=T$3,$D26=T$4),$F26,0)+IF(OR($J26=T$1,$J26=T$2,$J26=T$3,$J26=T$4),$L26,0)+IF(OR($P26=T$1,$P26=T$2,$P26=T$3,$P26=T$4),$S26,0)</f>
        <v>7</v>
      </c>
      <c r="U26" s="59">
        <f aca="true" t="shared" si="6" ref="U26:Z26">IF(OR($D26=U$1,$D26=U$2,$D26=U$3,$D26=U$4),$F26,0)+IF(OR($J26=U$1,$J26=U$2,$J26=U$3,$J26=U$4),$L26,0)+IF(OR($P26=U$1,$P26=U$2,$P26=U$3,$P26=U$4),$S26,0)</f>
        <v>0</v>
      </c>
      <c r="V26" s="59">
        <f t="shared" si="6"/>
        <v>7</v>
      </c>
      <c r="W26" s="59">
        <f t="shared" si="6"/>
        <v>7</v>
      </c>
      <c r="X26" s="59">
        <f t="shared" si="6"/>
        <v>0</v>
      </c>
      <c r="Y26" s="59">
        <f t="shared" si="6"/>
        <v>0</v>
      </c>
      <c r="Z26" s="59">
        <f t="shared" si="6"/>
        <v>0</v>
      </c>
      <c r="AA26" s="59"/>
      <c r="AB26" s="173"/>
    </row>
    <row r="27" spans="1:28" ht="12.75">
      <c r="A27" s="59"/>
      <c r="B27" s="67" t="str">
        <f>IF(D27=0,"",INDEX('Team Declaration'!$C$6:$BE$17,MATCH(A25,'Team Declaration'!$B$6:$B$17,0),MATCH(D27,'Team Declaration'!$C$4:$BE$4,0)))</f>
        <v>Mike Airey</v>
      </c>
      <c r="C27" s="211" t="str">
        <f>IF(D27=0,"",INDEX('Team Declaration'!$C$4:$BF$34,31,MATCH(D27,'Team Declaration'!$C$4:$BF$4,0)))</f>
        <v>B&amp;H</v>
      </c>
      <c r="D27" s="56">
        <v>11</v>
      </c>
      <c r="E27" s="208">
        <v>1.9</v>
      </c>
      <c r="F27" s="66">
        <v>6</v>
      </c>
      <c r="G27" s="59"/>
      <c r="H27" s="67" t="str">
        <f>IF(J27=0,"",INDEX('Team Declaration'!$C$6:$BE$17,MATCH(G25,'Team Declaration'!$B$6:$B$17,0),MATCH(J27,'Team Declaration'!$C$4:$BE$4,0)))</f>
        <v>David Ayling</v>
      </c>
      <c r="I27" s="202" t="str">
        <f>IF(J27=0,"",INDEX('Team Declaration'!$C$4:$BF$34,31,MATCH(J27,'Team Declaration'!$C$4:$BF$4,0)))</f>
        <v>ERAC</v>
      </c>
      <c r="J27" s="56" t="s">
        <v>14</v>
      </c>
      <c r="K27" s="57" t="s">
        <v>158</v>
      </c>
      <c r="L27" s="66">
        <v>6</v>
      </c>
      <c r="M27" s="59"/>
      <c r="N27" s="67" t="str">
        <f>IF(P27=0,"",INDEX('Team Declaration'!$C$6:$BE$17,MATCH(M25,'Team Declaration'!$B$6:$B$17,0),MATCH(P27,'Team Declaration'!$C$4:$BE$4,0)))</f>
        <v>Mike Airey</v>
      </c>
      <c r="O27" s="202" t="str">
        <f>IF(P27=0,"",INDEX('Team Declaration'!$C$4:$BF$34,31,MATCH(P27,'Team Declaration'!$C$4:$BF$4,0)))</f>
        <v>B&amp;H</v>
      </c>
      <c r="P27" s="56">
        <v>1</v>
      </c>
      <c r="Q27" s="57">
        <v>33.8</v>
      </c>
      <c r="R27" s="70"/>
      <c r="S27" s="70">
        <v>6</v>
      </c>
      <c r="T27" s="171">
        <f aca="true" t="shared" si="7" ref="T27:Z31">IF(OR($D27=T$1,$D27=T$2,$D27=T$3,$D27=T$4),$F27,0)+IF(OR($J27=T$1,$J27=T$2,$J27=T$3,$J27=T$4),$L27,0)+IF(OR($P27=T$1,$P27=T$2,$P27=T$3,$P27=T$4),$S27,0)</f>
        <v>0</v>
      </c>
      <c r="U27" s="59">
        <f t="shared" si="7"/>
        <v>12</v>
      </c>
      <c r="V27" s="59">
        <f t="shared" si="7"/>
        <v>6</v>
      </c>
      <c r="W27" s="59">
        <f t="shared" si="7"/>
        <v>0</v>
      </c>
      <c r="X27" s="59">
        <f t="shared" si="7"/>
        <v>0</v>
      </c>
      <c r="Y27" s="59">
        <f t="shared" si="7"/>
        <v>0</v>
      </c>
      <c r="Z27" s="59">
        <f t="shared" si="7"/>
        <v>0</v>
      </c>
      <c r="AA27" s="59"/>
      <c r="AB27" s="173"/>
    </row>
    <row r="28" spans="1:28" ht="12.75">
      <c r="A28" s="59"/>
      <c r="B28" s="67">
        <f>IF(D28=0,"",INDEX('Team Declaration'!$C$6:$BE$17,MATCH(A25,'Team Declaration'!$B$6:$B$17,0),MATCH(D28,'Team Declaration'!$C$4:$BE$4,0)))</f>
      </c>
      <c r="C28" s="211">
        <f>IF(D28=0,"",INDEX('Team Declaration'!$C$4:$BF$34,31,MATCH(D28,'Team Declaration'!$C$4:$BF$4,0)))</f>
      </c>
      <c r="D28" s="56"/>
      <c r="E28" s="208"/>
      <c r="F28" s="66">
        <v>5</v>
      </c>
      <c r="G28" s="59"/>
      <c r="H28" s="67" t="str">
        <f>IF(J28=0,"",INDEX('Team Declaration'!$C$6:$BE$17,MATCH(G25,'Team Declaration'!$B$6:$B$17,0),MATCH(J28,'Team Declaration'!$C$4:$BE$4,0)))</f>
        <v>Robin Sutherland</v>
      </c>
      <c r="I28" s="202" t="str">
        <f>IF(J28=0,"",INDEX('Team Declaration'!$C$4:$BF$34,31,MATCH(J28,'Team Declaration'!$C$4:$BF$4,0)))</f>
        <v>B&amp;H</v>
      </c>
      <c r="J28" s="58" t="s">
        <v>10</v>
      </c>
      <c r="K28" s="57" t="s">
        <v>159</v>
      </c>
      <c r="L28" s="66">
        <v>5</v>
      </c>
      <c r="M28" s="59"/>
      <c r="N28" s="67" t="str">
        <f>IF(P28=0,"",INDEX('Team Declaration'!$C$6:$BE$17,MATCH(M25,'Team Declaration'!$B$6:$B$17,0),MATCH(P28,'Team Declaration'!$C$4:$BE$4,0)))</f>
        <v>Peter Morgan</v>
      </c>
      <c r="O28" s="202" t="str">
        <f>IF(P28=0,"",INDEX('Team Declaration'!$C$4:$BF$34,31,MATCH(P28,'Team Declaration'!$C$4:$BF$4,0)))</f>
        <v>ERAC</v>
      </c>
      <c r="P28" s="56">
        <v>4</v>
      </c>
      <c r="Q28" s="57">
        <v>36.3</v>
      </c>
      <c r="R28" s="70"/>
      <c r="S28" s="70">
        <v>5</v>
      </c>
      <c r="T28" s="171">
        <f t="shared" si="7"/>
        <v>0</v>
      </c>
      <c r="U28" s="59">
        <f t="shared" si="7"/>
        <v>5</v>
      </c>
      <c r="V28" s="59">
        <f t="shared" si="7"/>
        <v>5</v>
      </c>
      <c r="W28" s="59">
        <f t="shared" si="7"/>
        <v>0</v>
      </c>
      <c r="X28" s="59">
        <f t="shared" si="7"/>
        <v>0</v>
      </c>
      <c r="Y28" s="59">
        <f t="shared" si="7"/>
        <v>0</v>
      </c>
      <c r="Z28" s="59">
        <f t="shared" si="7"/>
        <v>0</v>
      </c>
      <c r="AA28" s="59"/>
      <c r="AB28" s="173"/>
    </row>
    <row r="29" spans="1:28" ht="12.75">
      <c r="A29" s="59"/>
      <c r="B29" s="67">
        <f>IF(D29=0,"",INDEX('Team Declaration'!$C$6:$BE$17,MATCH(A25,'Team Declaration'!$B$6:$B$17,0),MATCH(D29,'Team Declaration'!$C$4:$BE$4,0)))</f>
      </c>
      <c r="C29" s="211">
        <f>IF(D29=0,"",INDEX('Team Declaration'!$C$4:$BF$34,31,MATCH(D29,'Team Declaration'!$C$4:$BF$4,0)))</f>
      </c>
      <c r="D29" s="56"/>
      <c r="E29" s="208"/>
      <c r="F29" s="66">
        <v>4</v>
      </c>
      <c r="G29" s="59"/>
      <c r="H29" s="67" t="str">
        <f>IF(J29=0,"",INDEX('Team Declaration'!$C$6:$BE$17,MATCH(G25,'Team Declaration'!$B$6:$B$17,0),MATCH(J29,'Team Declaration'!$C$4:$BE$4,0)))</f>
        <v>Joe Ashley</v>
      </c>
      <c r="I29" s="202" t="str">
        <f>IF(J29=0,"",INDEX('Team Declaration'!$C$4:$BF$34,31,MATCH(J29,'Team Declaration'!$C$4:$BF$4,0)))</f>
        <v>A80</v>
      </c>
      <c r="J29" s="56" t="s">
        <v>8</v>
      </c>
      <c r="K29" s="57" t="s">
        <v>160</v>
      </c>
      <c r="L29" s="66">
        <v>4</v>
      </c>
      <c r="M29" s="59"/>
      <c r="N29" s="67">
        <f>IF(P29=0,"",INDEX('Team Declaration'!$C$6:$BE$17,MATCH(M25,'Team Declaration'!$B$6:$B$17,0),MATCH(P29,'Team Declaration'!$C$4:$BE$4,0)))</f>
      </c>
      <c r="O29" s="202">
        <f>IF(P29=0,"",INDEX('Team Declaration'!$C$4:$BF$34,31,MATCH(P29,'Team Declaration'!$C$4:$BF$4,0)))</f>
      </c>
      <c r="P29" s="56"/>
      <c r="Q29" s="57"/>
      <c r="R29" s="70"/>
      <c r="S29" s="70">
        <v>4</v>
      </c>
      <c r="T29" s="171">
        <f t="shared" si="7"/>
        <v>4</v>
      </c>
      <c r="U29" s="59">
        <f t="shared" si="7"/>
        <v>0</v>
      </c>
      <c r="V29" s="59">
        <f t="shared" si="7"/>
        <v>0</v>
      </c>
      <c r="W29" s="59">
        <f t="shared" si="7"/>
        <v>0</v>
      </c>
      <c r="X29" s="59">
        <f t="shared" si="7"/>
        <v>0</v>
      </c>
      <c r="Y29" s="59">
        <f t="shared" si="7"/>
        <v>0</v>
      </c>
      <c r="Z29" s="59">
        <f t="shared" si="7"/>
        <v>0</v>
      </c>
      <c r="AA29" s="59"/>
      <c r="AB29" s="173"/>
    </row>
    <row r="30" spans="1:28" ht="12.75">
      <c r="A30" s="59"/>
      <c r="B30" s="67">
        <f>IF(D30=0,"",INDEX('Team Declaration'!$C$6:$BE$17,MATCH(A25,'Team Declaration'!$B$6:$B$17,0),MATCH(D30,'Team Declaration'!$C$4:$BE$4,0)))</f>
      </c>
      <c r="C30" s="211">
        <f>IF(D30=0,"",INDEX('Team Declaration'!$C$4:$BF$34,31,MATCH(D30,'Team Declaration'!$C$4:$BF$4,0)))</f>
      </c>
      <c r="D30" s="56"/>
      <c r="E30" s="208"/>
      <c r="F30" s="66">
        <v>3</v>
      </c>
      <c r="G30" s="59"/>
      <c r="H30" s="67">
        <f>IF(J30=0,"",INDEX('Team Declaration'!$C$6:$BE$17,MATCH(G25,'Team Declaration'!$B$6:$B$17,0),MATCH(J30,'Team Declaration'!$C$4:$BE$4,0)))</f>
      </c>
      <c r="I30" s="202">
        <f>IF(J30=0,"",INDEX('Team Declaration'!$C$4:$BF$34,31,MATCH(J30,'Team Declaration'!$C$4:$BF$4,0)))</f>
      </c>
      <c r="J30" s="56"/>
      <c r="K30" s="57"/>
      <c r="L30" s="66">
        <v>3</v>
      </c>
      <c r="M30" s="59"/>
      <c r="N30" s="67">
        <f>IF(P30=0,"",INDEX('Team Declaration'!$C$6:$BE$17,MATCH(M25,'Team Declaration'!$B$6:$B$17,0),MATCH(P30,'Team Declaration'!$C$4:$BE$4,0)))</f>
      </c>
      <c r="O30" s="202">
        <f>IF(P30=0,"",INDEX('Team Declaration'!$C$4:$BF$34,31,MATCH(P30,'Team Declaration'!$C$4:$BF$4,0)))</f>
      </c>
      <c r="P30" s="56"/>
      <c r="Q30" s="57"/>
      <c r="R30" s="70"/>
      <c r="S30" s="70">
        <v>3</v>
      </c>
      <c r="T30" s="171">
        <f t="shared" si="7"/>
        <v>0</v>
      </c>
      <c r="U30" s="59">
        <f t="shared" si="7"/>
        <v>0</v>
      </c>
      <c r="V30" s="59">
        <f t="shared" si="7"/>
        <v>0</v>
      </c>
      <c r="W30" s="59">
        <f t="shared" si="7"/>
        <v>0</v>
      </c>
      <c r="X30" s="59">
        <f t="shared" si="7"/>
        <v>0</v>
      </c>
      <c r="Y30" s="59">
        <f t="shared" si="7"/>
        <v>0</v>
      </c>
      <c r="Z30" s="59">
        <f t="shared" si="7"/>
        <v>0</v>
      </c>
      <c r="AA30" s="59"/>
      <c r="AB30" s="173"/>
    </row>
    <row r="31" spans="1:28" ht="12.75">
      <c r="A31" s="59"/>
      <c r="B31" s="67">
        <f>IF(D31=0,"",INDEX('Team Declaration'!$C$6:$BE$17,MATCH(A25,'Team Declaration'!$B$6:$B$17,0),MATCH(D31,'Team Declaration'!$C$4:$BE$4,0)))</f>
      </c>
      <c r="C31" s="211">
        <f>IF(D31=0,"",INDEX('Team Declaration'!$C$4:$BF$34,31,MATCH(D31,'Team Declaration'!$C$4:$BF$4,0)))</f>
      </c>
      <c r="D31" s="56"/>
      <c r="E31" s="208"/>
      <c r="F31" s="66">
        <v>2</v>
      </c>
      <c r="G31" s="59"/>
      <c r="H31" s="67">
        <f>IF(J31=0,"",INDEX('Team Declaration'!$C$6:$BE$17,MATCH(G25,'Team Declaration'!$B$6:$B$17,0),MATCH(J31,'Team Declaration'!$C$4:$BE$4,0)))</f>
      </c>
      <c r="I31" s="202">
        <f>IF(J31=0,"",INDEX('Team Declaration'!$C$4:$BF$34,31,MATCH(J31,'Team Declaration'!$C$4:$BF$4,0)))</f>
      </c>
      <c r="J31" s="56"/>
      <c r="K31" s="57"/>
      <c r="L31" s="66">
        <v>2</v>
      </c>
      <c r="M31" s="59"/>
      <c r="N31" s="67">
        <f>IF(P31=0,"",INDEX('Team Declaration'!$C$6:$BE$17,MATCH(M25,'Team Declaration'!$B$6:$B$17,0),MATCH(P31,'Team Declaration'!$C$4:$BE$4,0)))</f>
      </c>
      <c r="O31" s="202">
        <f>IF(P31=0,"",INDEX('Team Declaration'!$C$4:$BF$34,31,MATCH(P31,'Team Declaration'!$C$4:$BF$4,0)))</f>
      </c>
      <c r="P31" s="56"/>
      <c r="Q31" s="57"/>
      <c r="R31" s="70"/>
      <c r="S31" s="70">
        <v>2</v>
      </c>
      <c r="T31" s="171">
        <f t="shared" si="7"/>
        <v>0</v>
      </c>
      <c r="U31" s="59">
        <f t="shared" si="7"/>
        <v>0</v>
      </c>
      <c r="V31" s="59">
        <f t="shared" si="7"/>
        <v>0</v>
      </c>
      <c r="W31" s="59">
        <f t="shared" si="7"/>
        <v>0</v>
      </c>
      <c r="X31" s="59">
        <f t="shared" si="7"/>
        <v>0</v>
      </c>
      <c r="Y31" s="59">
        <f t="shared" si="7"/>
        <v>0</v>
      </c>
      <c r="Z31" s="59">
        <f t="shared" si="7"/>
        <v>0</v>
      </c>
      <c r="AA31" s="59"/>
      <c r="AB31" s="173"/>
    </row>
    <row r="32" spans="1:28" ht="12.75">
      <c r="A32" s="63" t="str">
        <f>'Team Declaration'!$B8</f>
        <v>Javelin</v>
      </c>
      <c r="B32" s="70"/>
      <c r="C32" s="65" t="s">
        <v>8</v>
      </c>
      <c r="D32" s="60"/>
      <c r="E32" s="65"/>
      <c r="F32" s="66"/>
      <c r="G32" s="63" t="str">
        <f>'Team Declaration'!$B12</f>
        <v>800 metres</v>
      </c>
      <c r="H32" s="60"/>
      <c r="I32" s="65" t="s">
        <v>10</v>
      </c>
      <c r="J32" s="65"/>
      <c r="K32" s="174"/>
      <c r="L32" s="66"/>
      <c r="M32" s="63" t="str">
        <f>'Team Declaration'!$B14</f>
        <v>4 x  200 relay</v>
      </c>
      <c r="N32" s="59"/>
      <c r="O32" s="59"/>
      <c r="P32" s="60"/>
      <c r="Q32" s="175"/>
      <c r="R32" s="59"/>
      <c r="S32" s="59"/>
      <c r="T32" s="173">
        <f aca="true" t="shared" si="8" ref="T32:Z32">IF(OR($D32=T$1,$D32=T$2,$D32=T$3,$D32=T$4),$S32,0)+IF(OR($J32=T$1,$J32=T$2,$J32=T$3,$J32=T$4),$S32,0)+IF(OR($P32=T$1,$P32=T$2,$P32=T$3,$P32=T$4),$AA32,0)</f>
        <v>0</v>
      </c>
      <c r="U32" s="59">
        <f t="shared" si="8"/>
        <v>0</v>
      </c>
      <c r="V32" s="59">
        <f t="shared" si="8"/>
        <v>0</v>
      </c>
      <c r="W32" s="59">
        <f t="shared" si="8"/>
        <v>0</v>
      </c>
      <c r="X32" s="59">
        <f t="shared" si="8"/>
        <v>0</v>
      </c>
      <c r="Y32" s="59">
        <f t="shared" si="8"/>
        <v>0</v>
      </c>
      <c r="Z32" s="59">
        <f t="shared" si="8"/>
        <v>0</v>
      </c>
      <c r="AA32" s="59"/>
      <c r="AB32" s="173"/>
    </row>
    <row r="33" spans="1:28" ht="12.75">
      <c r="A33" s="59"/>
      <c r="B33" s="67" t="str">
        <f>IF(D33=0,"",INDEX('Team Declaration'!$C$6:$BE$17,MATCH(A32,'Team Declaration'!$B$6:$B$17,0),MATCH(D33,'Team Declaration'!$C$4:$BE$4,0)))</f>
        <v>Ben Anderson</v>
      </c>
      <c r="C33" s="211" t="str">
        <f>IF(D33=0,"",INDEX('Team Declaration'!$C$4:$BF$34,31,MATCH(D33,'Team Declaration'!$C$4:$BF$4,0)))</f>
        <v>ERAC</v>
      </c>
      <c r="D33" s="179" t="s">
        <v>14</v>
      </c>
      <c r="E33" s="208">
        <v>30.28</v>
      </c>
      <c r="F33" s="66">
        <v>7</v>
      </c>
      <c r="G33" s="59"/>
      <c r="H33" s="67" t="str">
        <f>IF(J33=0,"",INDEX('Team Declaration'!$C$6:$BE$17,MATCH(G32,'Team Declaration'!$B$6:$B$17,0),MATCH(J33,'Team Declaration'!$C$4:$BE$4,0)))</f>
        <v>Del Wallace</v>
      </c>
      <c r="I33" s="202" t="str">
        <f>IF(J33=0,"",INDEX('Team Declaration'!$C$4:$BF$34,31,MATCH(J33,'Team Declaration'!$C$4:$BF$4,0)))</f>
        <v>A80</v>
      </c>
      <c r="J33" s="56" t="s">
        <v>9</v>
      </c>
      <c r="K33" s="57" t="s">
        <v>161</v>
      </c>
      <c r="L33" s="66">
        <v>7</v>
      </c>
      <c r="M33" s="59"/>
      <c r="N33" s="68" t="str">
        <f>IF($P33=0,"",INDEX('Team Declaration'!$C$6:$BF$17,MATCH($M$32,'Team Declaration'!$B$6:$B$17,0),MATCH(LEFT($P33,1),'Team Declaration'!$C$4:$BF$4,0)))</f>
        <v>Will Morris</v>
      </c>
      <c r="O33" s="176">
        <f>IF($P33=0,"",INDEX('Team Declaration'!$C$6:$BF$17,MATCH($M$32,'Team Declaration'!$B$6:$B$17,0),MATCH(LEFT($P33,1),'Team Declaration'!$C$4:$BF$4,0)+1))</f>
        <v>0</v>
      </c>
      <c r="P33" s="243" t="s">
        <v>14</v>
      </c>
      <c r="Q33" s="246" t="s">
        <v>175</v>
      </c>
      <c r="R33" s="59"/>
      <c r="S33" s="59">
        <v>7</v>
      </c>
      <c r="T33" s="173">
        <f>IF(OR($D33=T$1,$D33=T$2,$D33=T$3,$D33=T$4),$F33,0)+IF(OR($J33=T$1,$J33=T$2,$J33=T$3,$J33=T$4),$L33,0)+IF(OR($P33=T$1,$P33=T$2,$P33=T$3,$P33=T$4),$S33,0)</f>
        <v>7</v>
      </c>
      <c r="U33" s="59">
        <f aca="true" t="shared" si="9" ref="U33:Z33">IF(OR($D33=U$1,$D33=U$2,$D33=U$3,$D33=U$4),$F33,0)+IF(OR($J33=U$1,$J33=U$2,$J33=U$3,$J33=U$4),$L33,0)+IF(OR($P33=U$1,$P33=U$2,$P33=U$3,$P33=U$4),$S33,0)</f>
        <v>0</v>
      </c>
      <c r="V33" s="59">
        <f t="shared" si="9"/>
        <v>14</v>
      </c>
      <c r="W33" s="59">
        <f t="shared" si="9"/>
        <v>0</v>
      </c>
      <c r="X33" s="59">
        <f t="shared" si="9"/>
        <v>0</v>
      </c>
      <c r="Y33" s="59">
        <f t="shared" si="9"/>
        <v>0</v>
      </c>
      <c r="Z33" s="59">
        <f t="shared" si="9"/>
        <v>0</v>
      </c>
      <c r="AA33" s="59"/>
      <c r="AB33" s="173"/>
    </row>
    <row r="34" spans="1:28" ht="12.75">
      <c r="A34" s="59"/>
      <c r="B34" s="67" t="str">
        <f>IF(D34=0,"",INDEX('Team Declaration'!$C$6:$BE$17,MATCH(A32,'Team Declaration'!$B$6:$B$17,0),MATCH(D34,'Team Declaration'!$C$4:$BE$4,0)))</f>
        <v>Ciaran Harvey</v>
      </c>
      <c r="C34" s="211" t="str">
        <f>IF(D34=0,"",INDEX('Team Declaration'!$C$4:$BF$34,31,MATCH(D34,'Team Declaration'!$C$4:$BF$4,0)))</f>
        <v>HHH</v>
      </c>
      <c r="D34" s="179" t="s">
        <v>18</v>
      </c>
      <c r="E34" s="208">
        <v>25.21</v>
      </c>
      <c r="F34" s="66">
        <v>6</v>
      </c>
      <c r="G34" s="59"/>
      <c r="H34" s="67" t="str">
        <f>IF(J34=0,"",INDEX('Team Declaration'!$C$6:$BE$17,MATCH(G32,'Team Declaration'!$B$6:$B$17,0),MATCH(J34,'Team Declaration'!$C$4:$BE$4,0)))</f>
        <v>Dave Rogers</v>
      </c>
      <c r="I34" s="202" t="str">
        <f>IF(J34=0,"",INDEX('Team Declaration'!$C$4:$BF$34,31,MATCH(J34,'Team Declaration'!$C$4:$BF$4,0)))</f>
        <v>B&amp;H</v>
      </c>
      <c r="J34" s="56" t="s">
        <v>11</v>
      </c>
      <c r="K34" s="57" t="s">
        <v>162</v>
      </c>
      <c r="L34" s="66">
        <v>6</v>
      </c>
      <c r="M34" s="59"/>
      <c r="N34" s="69" t="str">
        <f>IF($P33=0,"",INDEX('Team Declaration'!$C$6:$BF$17,MATCH($M$32,'Team Declaration'!$B$6:$B$17,0)+1,MATCH(LEFT($P33,1),'Team Declaration'!$C$4:$BF$4,0)))</f>
        <v>Ben Anderson</v>
      </c>
      <c r="O34" s="70">
        <f>IF($P33=0,"",INDEX('Team Declaration'!$C$6:$BF$17,MATCH($M$32,'Team Declaration'!$B$6:$B$17,0)+1,MATCH(LEFT($P33,1),'Team Declaration'!$C$4:$BF$4,0)+1))</f>
        <v>0</v>
      </c>
      <c r="P34" s="244"/>
      <c r="Q34" s="247"/>
      <c r="R34" s="59"/>
      <c r="S34" s="59"/>
      <c r="T34" s="173">
        <f aca="true" t="shared" si="10" ref="T34:Z49">IF(OR($D34=T$1,$D34=T$2,$D34=T$3,$D34=T$4),$F34,0)+IF(OR($J34=T$1,$J34=T$2,$J34=T$3,$J34=T$4),$L34,0)+IF(OR($P34=T$1,$P34=T$2,$P34=T$3,$P34=T$4),$S34,0)</f>
        <v>0</v>
      </c>
      <c r="U34" s="59">
        <f t="shared" si="10"/>
        <v>6</v>
      </c>
      <c r="V34" s="59">
        <f t="shared" si="10"/>
        <v>0</v>
      </c>
      <c r="W34" s="59">
        <f t="shared" si="10"/>
        <v>6</v>
      </c>
      <c r="X34" s="59">
        <f t="shared" si="10"/>
        <v>0</v>
      </c>
      <c r="Y34" s="59">
        <f t="shared" si="10"/>
        <v>0</v>
      </c>
      <c r="Z34" s="59">
        <f t="shared" si="10"/>
        <v>0</v>
      </c>
      <c r="AA34" s="59"/>
      <c r="AB34" s="173"/>
    </row>
    <row r="35" spans="1:28" ht="12.75">
      <c r="A35" s="59"/>
      <c r="B35" s="67" t="str">
        <f>IF(D35=0,"",INDEX('Team Declaration'!$C$6:$BE$17,MATCH(A32,'Team Declaration'!$B$6:$B$17,0),MATCH(D35,'Team Declaration'!$C$4:$BE$4,0)))</f>
        <v>Tim Carder</v>
      </c>
      <c r="C35" s="211" t="str">
        <f>IF(D35=0,"",INDEX('Team Declaration'!$C$4:$BF$34,31,MATCH(D35,'Team Declaration'!$C$4:$BF$4,0)))</f>
        <v>B&amp;H</v>
      </c>
      <c r="D35" s="179" t="s">
        <v>10</v>
      </c>
      <c r="E35" s="208">
        <v>22.36</v>
      </c>
      <c r="F35" s="66">
        <v>5</v>
      </c>
      <c r="G35" s="59"/>
      <c r="H35" s="67" t="str">
        <f>IF(J35=0,"",INDEX('Team Declaration'!$C$6:$BE$17,MATCH(G32,'Team Declaration'!$B$6:$B$17,0),MATCH(J35,'Team Declaration'!$C$4:$BE$4,0)))</f>
        <v>Mark McLoughlin</v>
      </c>
      <c r="I35" s="202" t="str">
        <f>IF(J35=0,"",INDEX('Team Declaration'!$C$4:$BF$34,31,MATCH(J35,'Team Declaration'!$C$4:$BF$4,0)))</f>
        <v>HHH</v>
      </c>
      <c r="J35" s="56" t="s">
        <v>19</v>
      </c>
      <c r="K35" s="57" t="s">
        <v>163</v>
      </c>
      <c r="L35" s="66">
        <v>5</v>
      </c>
      <c r="M35" s="59"/>
      <c r="N35" s="69" t="str">
        <f>IF($P33=0,"",INDEX('Team Declaration'!$C$6:$BF$17,MATCH($M$32,'Team Declaration'!$B$6:$B$17,0)+2,MATCH(LEFT($P33,1),'Team Declaration'!$C$4:$BF$4,0)))</f>
        <v>Grant Stirling</v>
      </c>
      <c r="O35" s="70">
        <f>IF($P33=0,"",INDEX('Team Declaration'!$C$6:$BF$17,MATCH($M$32,'Team Declaration'!$B$6:$B$17,0)+2,MATCH(LEFT($P33,1),'Team Declaration'!$C$4:$BF$4,0)+1))</f>
        <v>0</v>
      </c>
      <c r="P35" s="244"/>
      <c r="Q35" s="247"/>
      <c r="R35" s="59"/>
      <c r="S35" s="59"/>
      <c r="T35" s="173">
        <f t="shared" si="10"/>
        <v>0</v>
      </c>
      <c r="U35" s="59">
        <f t="shared" si="10"/>
        <v>5</v>
      </c>
      <c r="V35" s="59">
        <f t="shared" si="10"/>
        <v>0</v>
      </c>
      <c r="W35" s="59">
        <f t="shared" si="10"/>
        <v>5</v>
      </c>
      <c r="X35" s="59">
        <f t="shared" si="10"/>
        <v>0</v>
      </c>
      <c r="Y35" s="59">
        <f t="shared" si="10"/>
        <v>0</v>
      </c>
      <c r="Z35" s="59">
        <f t="shared" si="10"/>
        <v>0</v>
      </c>
      <c r="AA35" s="59"/>
      <c r="AB35" s="173"/>
    </row>
    <row r="36" spans="1:28" ht="12.75">
      <c r="A36" s="59"/>
      <c r="B36" s="67">
        <f>IF(D36=0,"",INDEX('Team Declaration'!$C$6:$BE$17,MATCH(A32,'Team Declaration'!$B$6:$B$17,0),MATCH(D36,'Team Declaration'!$C$4:$BE$4,0)))</f>
      </c>
      <c r="C36" s="211">
        <f>IF(D36=0,"",INDEX('Team Declaration'!$C$4:$BF$34,31,MATCH(D36,'Team Declaration'!$C$4:$BF$4,0)))</f>
      </c>
      <c r="D36" s="179"/>
      <c r="E36" s="208"/>
      <c r="F36" s="66">
        <v>4</v>
      </c>
      <c r="G36" s="59"/>
      <c r="H36" s="67" t="str">
        <f>IF(J36=0,"",INDEX('Team Declaration'!$C$6:$BE$17,MATCH(G32,'Team Declaration'!$B$6:$B$17,0),MATCH(J36,'Team Declaration'!$C$4:$BE$4,0)))</f>
        <v>Martin Bell</v>
      </c>
      <c r="I36" s="202" t="str">
        <f>IF(J36=0,"",INDEX('Team Declaration'!$C$4:$BF$34,31,MATCH(J36,'Team Declaration'!$C$4:$BF$4,0)))</f>
        <v>ERAC</v>
      </c>
      <c r="J36" s="56" t="s">
        <v>15</v>
      </c>
      <c r="K36" s="57" t="s">
        <v>164</v>
      </c>
      <c r="L36" s="66">
        <v>4</v>
      </c>
      <c r="M36" s="59"/>
      <c r="N36" s="71" t="str">
        <f>IF($P33=0,"",INDEX('Team Declaration'!$C$6:$BF$17,MATCH($M$32,'Team Declaration'!$B$6:$B$17,0)+3,MATCH(LEFT($P33,1),'Team Declaration'!$C$4:$BF$4,0)))</f>
        <v>Barry Morris</v>
      </c>
      <c r="O36" s="177">
        <f>IF($P33=0,"",INDEX('Team Declaration'!$C$6:$BF$17,MATCH($M$32,'Team Declaration'!$B$6:$B$17,0)+3,MATCH(LEFT($P33,1),'Team Declaration'!$C$4:$BF$4,0)+1))</f>
        <v>0</v>
      </c>
      <c r="P36" s="245"/>
      <c r="Q36" s="248"/>
      <c r="R36" s="59"/>
      <c r="S36" s="59"/>
      <c r="T36" s="173">
        <f t="shared" si="10"/>
        <v>0</v>
      </c>
      <c r="U36" s="59">
        <f t="shared" si="10"/>
        <v>0</v>
      </c>
      <c r="V36" s="59">
        <f t="shared" si="10"/>
        <v>4</v>
      </c>
      <c r="W36" s="59">
        <f t="shared" si="10"/>
        <v>0</v>
      </c>
      <c r="X36" s="59">
        <f t="shared" si="10"/>
        <v>0</v>
      </c>
      <c r="Y36" s="59">
        <f t="shared" si="10"/>
        <v>0</v>
      </c>
      <c r="Z36" s="59">
        <f t="shared" si="10"/>
        <v>0</v>
      </c>
      <c r="AA36" s="59"/>
      <c r="AB36" s="173"/>
    </row>
    <row r="37" spans="1:28" ht="12.75">
      <c r="A37" s="59"/>
      <c r="B37" s="67">
        <f>IF(D37=0,"",INDEX('Team Declaration'!$C$6:$BE$17,MATCH(A32,'Team Declaration'!$B$6:$B$17,0),MATCH(D37,'Team Declaration'!$C$4:$BE$4,0)))</f>
      </c>
      <c r="C37" s="211">
        <f>IF(D37=0,"",INDEX('Team Declaration'!$C$4:$BF$34,31,MATCH(D37,'Team Declaration'!$C$4:$BF$4,0)))</f>
      </c>
      <c r="D37" s="179"/>
      <c r="E37" s="208"/>
      <c r="F37" s="66">
        <v>3</v>
      </c>
      <c r="G37" s="59"/>
      <c r="H37" s="67">
        <f>IF(J37=0,"",INDEX('Team Declaration'!$C$6:$BE$17,MATCH(G32,'Team Declaration'!$B$6:$B$17,0),MATCH(J37,'Team Declaration'!$C$4:$BE$4,0)))</f>
      </c>
      <c r="I37" s="202">
        <f>IF(J37=0,"",INDEX('Team Declaration'!$C$4:$BF$34,31,MATCH(J37,'Team Declaration'!$C$4:$BF$4,0)))</f>
      </c>
      <c r="J37" s="56"/>
      <c r="K37" s="57"/>
      <c r="L37" s="66">
        <v>3</v>
      </c>
      <c r="M37" s="59"/>
      <c r="N37" s="68" t="str">
        <f>IF($P37=0,"",INDEX('Team Declaration'!$C$6:$BF$17,MATCH($M$32,'Team Declaration'!$B$6:$B$17,0),MATCH(LEFT($P37,1),'Team Declaration'!$C$4:$BF$4,0)))</f>
        <v>Stuart Stoneham</v>
      </c>
      <c r="O37" s="176">
        <f>IF($P37=0,"",INDEX('Team Declaration'!$C$6:$BF$17,MATCH($M$32,'Team Declaration'!$B$6:$B$17,0),MATCH(LEFT($P37,1),'Team Declaration'!$C$4:$BF$4,0)+1))</f>
        <v>0</v>
      </c>
      <c r="P37" s="243" t="s">
        <v>8</v>
      </c>
      <c r="Q37" s="246" t="s">
        <v>176</v>
      </c>
      <c r="R37" s="59"/>
      <c r="S37" s="59">
        <v>6</v>
      </c>
      <c r="T37" s="173">
        <f t="shared" si="10"/>
        <v>6</v>
      </c>
      <c r="U37" s="59">
        <f t="shared" si="10"/>
        <v>0</v>
      </c>
      <c r="V37" s="59">
        <f t="shared" si="10"/>
        <v>0</v>
      </c>
      <c r="W37" s="59">
        <f t="shared" si="10"/>
        <v>0</v>
      </c>
      <c r="X37" s="59">
        <f t="shared" si="10"/>
        <v>0</v>
      </c>
      <c r="Y37" s="59">
        <f t="shared" si="10"/>
        <v>0</v>
      </c>
      <c r="Z37" s="59">
        <f t="shared" si="10"/>
        <v>0</v>
      </c>
      <c r="AA37" s="59"/>
      <c r="AB37" s="173"/>
    </row>
    <row r="38" spans="1:28" ht="12.75">
      <c r="A38" s="59"/>
      <c r="B38" s="67">
        <f>IF(D38=0,"",INDEX('Team Declaration'!$C$6:$BE$17,MATCH(A32,'Team Declaration'!$B$6:$B$17,0),MATCH(D38,'Team Declaration'!$C$4:$BE$4,0)))</f>
      </c>
      <c r="C38" s="211">
        <f>IF(D38=0,"",INDEX('Team Declaration'!$C$4:$BF$34,31,MATCH(D38,'Team Declaration'!$C$4:$BF$4,0)))</f>
      </c>
      <c r="D38" s="179"/>
      <c r="E38" s="208"/>
      <c r="F38" s="66">
        <v>2</v>
      </c>
      <c r="G38" s="59"/>
      <c r="H38" s="67">
        <f>IF(J38=0,"",INDEX('Team Declaration'!$C$6:$BE$17,MATCH(G32,'Team Declaration'!$B$6:$B$17,0),MATCH(J38,'Team Declaration'!$C$4:$BE$4,0)))</f>
      </c>
      <c r="I38" s="202">
        <f>IF(J38=0,"",INDEX('Team Declaration'!$C$4:$BF$34,31,MATCH(J38,'Team Declaration'!$C$4:$BF$4,0)))</f>
      </c>
      <c r="J38" s="56"/>
      <c r="K38" s="57"/>
      <c r="L38" s="66">
        <v>2</v>
      </c>
      <c r="M38" s="59"/>
      <c r="N38" s="69" t="str">
        <f>IF($P37=0,"",INDEX('Team Declaration'!$C$6:$BF$17,MATCH($M$32,'Team Declaration'!$B$6:$B$17,0)+1,MATCH(LEFT($P37,1),'Team Declaration'!$C$4:$BF$4,0)))</f>
        <v>Paul Gasson</v>
      </c>
      <c r="O38" s="70">
        <f>IF($P37=0,"",INDEX('Team Declaration'!$C$6:$BF$17,MATCH($M$32,'Team Declaration'!$B$6:$B$17,0)+1,MATCH(LEFT($P37,1),'Team Declaration'!$C$4:$BF$4,0)+1))</f>
        <v>0</v>
      </c>
      <c r="P38" s="244"/>
      <c r="Q38" s="247"/>
      <c r="R38" s="59"/>
      <c r="S38" s="59"/>
      <c r="T38" s="173">
        <f t="shared" si="10"/>
        <v>0</v>
      </c>
      <c r="U38" s="59">
        <f t="shared" si="10"/>
        <v>0</v>
      </c>
      <c r="V38" s="59">
        <f t="shared" si="10"/>
        <v>0</v>
      </c>
      <c r="W38" s="59">
        <f t="shared" si="10"/>
        <v>0</v>
      </c>
      <c r="X38" s="59">
        <f t="shared" si="10"/>
        <v>0</v>
      </c>
      <c r="Y38" s="59">
        <f t="shared" si="10"/>
        <v>0</v>
      </c>
      <c r="Z38" s="59">
        <f t="shared" si="10"/>
        <v>0</v>
      </c>
      <c r="AA38" s="59"/>
      <c r="AB38" s="173"/>
    </row>
    <row r="39" spans="1:28" ht="12.75">
      <c r="A39" s="63" t="str">
        <f>'Team Declaration'!$B8</f>
        <v>Javelin</v>
      </c>
      <c r="B39" s="59"/>
      <c r="C39" s="65" t="s">
        <v>22</v>
      </c>
      <c r="D39" s="180"/>
      <c r="E39" s="65"/>
      <c r="F39" s="66"/>
      <c r="G39" s="63" t="str">
        <f>'Team Declaration'!$B12</f>
        <v>800 metres</v>
      </c>
      <c r="H39" s="65"/>
      <c r="I39" s="65" t="s">
        <v>22</v>
      </c>
      <c r="J39" s="65"/>
      <c r="K39" s="174"/>
      <c r="L39" s="66"/>
      <c r="M39" s="59"/>
      <c r="N39" s="69" t="str">
        <f>IF($P37=0,"",INDEX('Team Declaration'!$C$6:$BF$17,MATCH($M$32,'Team Declaration'!$B$6:$B$17,0)+2,MATCH(LEFT($P37,1),'Team Declaration'!$C$4:$BF$4,0)))</f>
        <v>Graham Shorter</v>
      </c>
      <c r="O39" s="70">
        <f>IF($P37=0,"",INDEX('Team Declaration'!$C$6:$BF$17,MATCH($M$32,'Team Declaration'!$B$6:$B$17,0)+2,MATCH(LEFT($P37,1),'Team Declaration'!$C$4:$BF$4,0)+1))</f>
        <v>0</v>
      </c>
      <c r="P39" s="244"/>
      <c r="Q39" s="247"/>
      <c r="R39" s="59"/>
      <c r="S39" s="59"/>
      <c r="T39" s="173">
        <f t="shared" si="10"/>
        <v>0</v>
      </c>
      <c r="U39" s="59">
        <f t="shared" si="10"/>
        <v>0</v>
      </c>
      <c r="V39" s="59">
        <f t="shared" si="10"/>
        <v>0</v>
      </c>
      <c r="W39" s="59">
        <f t="shared" si="10"/>
        <v>0</v>
      </c>
      <c r="X39" s="59">
        <f t="shared" si="10"/>
        <v>0</v>
      </c>
      <c r="Y39" s="59">
        <f t="shared" si="10"/>
        <v>0</v>
      </c>
      <c r="Z39" s="59">
        <f t="shared" si="10"/>
        <v>0</v>
      </c>
      <c r="AA39" s="59"/>
      <c r="AB39" s="173"/>
    </row>
    <row r="40" spans="1:28" ht="12.75">
      <c r="A40" s="59"/>
      <c r="B40" s="67" t="str">
        <f>IF(D40=0,"",INDEX('Team Declaration'!$C$6:$BE$17,MATCH(A39,'Team Declaration'!$B$6:$B$17,0),MATCH(D40,'Team Declaration'!$C$4:$BE$4,0)))</f>
        <v>Brian Slaughter</v>
      </c>
      <c r="C40" s="211" t="str">
        <f>IF(D40=0,"",INDEX('Team Declaration'!$C$4:$BF$34,31,MATCH(D40,'Team Declaration'!$C$4:$BF$4,0)))</f>
        <v>ERAC</v>
      </c>
      <c r="D40" s="179">
        <v>14</v>
      </c>
      <c r="E40" s="208">
        <v>34.67</v>
      </c>
      <c r="F40" s="66">
        <v>7</v>
      </c>
      <c r="G40" s="59"/>
      <c r="H40" s="67" t="str">
        <f>IF(J40=0,"",INDEX('Team Declaration'!$C$6:$BE$17,MATCH(G39,'Team Declaration'!$B$6:$B$17,0),MATCH(J40,'Team Declaration'!$C$4:$BE$4,0)))</f>
        <v>Jon Burrell</v>
      </c>
      <c r="I40" s="202" t="str">
        <f>IF(J40=0,"",INDEX('Team Declaration'!$C$4:$BF$34,31,MATCH(J40,'Team Declaration'!$C$4:$BF$4,0)))</f>
        <v>HHH</v>
      </c>
      <c r="J40" s="56">
        <v>17</v>
      </c>
      <c r="K40" s="57" t="s">
        <v>153</v>
      </c>
      <c r="L40" s="66">
        <v>7</v>
      </c>
      <c r="M40" s="59"/>
      <c r="N40" s="71" t="str">
        <f>IF($P37=0,"",INDEX('Team Declaration'!$C$6:$BF$17,MATCH($M$32,'Team Declaration'!$B$6:$B$17,0)+3,MATCH(LEFT($P37,1),'Team Declaration'!$C$4:$BF$4,0)))</f>
        <v>Del Wallace</v>
      </c>
      <c r="O40" s="177">
        <f>IF($P37=0,"",INDEX('Team Declaration'!$C$6:$BF$17,MATCH($M$32,'Team Declaration'!$B$6:$B$17,0)+3,MATCH(LEFT($P37,1),'Team Declaration'!$C$4:$BF$4,0)+1))</f>
        <v>0</v>
      </c>
      <c r="P40" s="245"/>
      <c r="Q40" s="248"/>
      <c r="R40" s="59"/>
      <c r="S40" s="59"/>
      <c r="T40" s="173">
        <f t="shared" si="10"/>
        <v>0</v>
      </c>
      <c r="U40" s="59">
        <f t="shared" si="10"/>
        <v>0</v>
      </c>
      <c r="V40" s="59">
        <f t="shared" si="10"/>
        <v>7</v>
      </c>
      <c r="W40" s="59">
        <f t="shared" si="10"/>
        <v>7</v>
      </c>
      <c r="X40" s="59">
        <f t="shared" si="10"/>
        <v>0</v>
      </c>
      <c r="Y40" s="59">
        <f t="shared" si="10"/>
        <v>0</v>
      </c>
      <c r="Z40" s="59">
        <f t="shared" si="10"/>
        <v>0</v>
      </c>
      <c r="AA40" s="59"/>
      <c r="AB40" s="173"/>
    </row>
    <row r="41" spans="1:28" ht="12.75">
      <c r="A41" s="59"/>
      <c r="B41" s="67" t="str">
        <f>IF(D41=0,"",INDEX('Team Declaration'!$C$6:$BE$17,MATCH(A39,'Team Declaration'!$B$6:$B$17,0),MATCH(D41,'Team Declaration'!$C$4:$BE$4,0)))</f>
        <v>Mike Ellis-Martin</v>
      </c>
      <c r="C41" s="211" t="str">
        <f>IF(D41=0,"",INDEX('Team Declaration'!$C$4:$BF$34,31,MATCH(D41,'Team Declaration'!$C$4:$BF$4,0)))</f>
        <v>B&amp;H</v>
      </c>
      <c r="D41" s="179">
        <v>11</v>
      </c>
      <c r="E41" s="208">
        <v>21.13</v>
      </c>
      <c r="F41" s="66">
        <v>6</v>
      </c>
      <c r="G41" s="59"/>
      <c r="H41" s="67" t="str">
        <f>IF(J41=0,"",INDEX('Team Declaration'!$C$6:$BE$17,MATCH(G39,'Team Declaration'!$B$6:$B$17,0),MATCH(J41,'Team Declaration'!$C$4:$BE$4,0)))</f>
        <v>Paul Gasson</v>
      </c>
      <c r="I41" s="202" t="str">
        <f>IF(J41=0,"",INDEX('Team Declaration'!$C$4:$BF$34,31,MATCH(J41,'Team Declaration'!$C$4:$BF$4,0)))</f>
        <v>A80</v>
      </c>
      <c r="J41" s="56">
        <v>10</v>
      </c>
      <c r="K41" s="57" t="s">
        <v>154</v>
      </c>
      <c r="L41" s="66">
        <v>6</v>
      </c>
      <c r="M41" s="59"/>
      <c r="N41" s="68" t="str">
        <f>IF($P41=0,"",INDEX('Team Declaration'!$C$6:$BF$17,MATCH($M$32,'Team Declaration'!$B$6:$B$17,0),MATCH(LEFT($P41,1),'Team Declaration'!$C$4:$BF$4,0)))</f>
        <v>Jon Burrell</v>
      </c>
      <c r="O41" s="176">
        <f>IF($P41=0,"",INDEX('Team Declaration'!$C$6:$BF$17,MATCH($M$32,'Team Declaration'!$B$6:$B$17,0),MATCH(LEFT($P41,1),'Team Declaration'!$C$4:$BF$4,0)+1))</f>
        <v>0</v>
      </c>
      <c r="P41" s="243" t="s">
        <v>18</v>
      </c>
      <c r="Q41" s="246" t="s">
        <v>177</v>
      </c>
      <c r="R41" s="59"/>
      <c r="S41" s="59">
        <v>5</v>
      </c>
      <c r="T41" s="173">
        <f t="shared" si="10"/>
        <v>6</v>
      </c>
      <c r="U41" s="59">
        <f t="shared" si="10"/>
        <v>6</v>
      </c>
      <c r="V41" s="59">
        <f t="shared" si="10"/>
        <v>0</v>
      </c>
      <c r="W41" s="59">
        <f t="shared" si="10"/>
        <v>5</v>
      </c>
      <c r="X41" s="59">
        <f t="shared" si="10"/>
        <v>0</v>
      </c>
      <c r="Y41" s="59">
        <f t="shared" si="10"/>
        <v>0</v>
      </c>
      <c r="Z41" s="59">
        <f t="shared" si="10"/>
        <v>0</v>
      </c>
      <c r="AA41" s="59"/>
      <c r="AB41" s="173"/>
    </row>
    <row r="42" spans="1:28" ht="12.75">
      <c r="A42" s="59"/>
      <c r="B42" s="67" t="str">
        <f>IF(D42=0,"",INDEX('Team Declaration'!$C$6:$BE$17,MATCH(A39,'Team Declaration'!$B$6:$B$17,0),MATCH(D42,'Team Declaration'!$C$4:$BE$4,0)))</f>
        <v>Mike Bale</v>
      </c>
      <c r="C42" s="211" t="str">
        <f>IF(D42=0,"",INDEX('Team Declaration'!$C$4:$BF$34,31,MATCH(D42,'Team Declaration'!$C$4:$BF$4,0)))</f>
        <v>HHH</v>
      </c>
      <c r="D42" s="179">
        <v>17</v>
      </c>
      <c r="E42" s="208">
        <v>20.15</v>
      </c>
      <c r="F42" s="66">
        <v>5</v>
      </c>
      <c r="G42" s="59"/>
      <c r="H42" s="67" t="str">
        <f>IF(J42=0,"",INDEX('Team Declaration'!$C$6:$BE$17,MATCH(G39,'Team Declaration'!$B$6:$B$17,0),MATCH(J42,'Team Declaration'!$C$4:$BE$4,0)))</f>
        <v>Mark Halls</v>
      </c>
      <c r="I42" s="202" t="str">
        <f>IF(J42=0,"",INDEX('Team Declaration'!$C$4:$BF$34,31,MATCH(J42,'Team Declaration'!$C$4:$BF$4,0)))</f>
        <v>B&amp;H</v>
      </c>
      <c r="J42" s="56">
        <v>11</v>
      </c>
      <c r="K42" s="57" t="s">
        <v>155</v>
      </c>
      <c r="L42" s="66">
        <v>5</v>
      </c>
      <c r="M42" s="59"/>
      <c r="N42" s="69" t="str">
        <f>IF($P41=0,"",INDEX('Team Declaration'!$C$6:$BF$17,MATCH($M$32,'Team Declaration'!$B$6:$B$17,0)+1,MATCH(LEFT($P41,1),'Team Declaration'!$C$4:$BF$4,0)))</f>
        <v>Andrew Masters</v>
      </c>
      <c r="O42" s="70">
        <f>IF($P41=0,"",INDEX('Team Declaration'!$C$6:$BF$17,MATCH($M$32,'Team Declaration'!$B$6:$B$17,0)+1,MATCH(LEFT($P41,1),'Team Declaration'!$C$4:$BF$4,0)+1))</f>
        <v>0</v>
      </c>
      <c r="P42" s="244"/>
      <c r="Q42" s="247"/>
      <c r="R42" s="59"/>
      <c r="S42" s="59"/>
      <c r="T42" s="173">
        <f t="shared" si="10"/>
        <v>0</v>
      </c>
      <c r="U42" s="59">
        <f t="shared" si="10"/>
        <v>5</v>
      </c>
      <c r="V42" s="59">
        <f t="shared" si="10"/>
        <v>0</v>
      </c>
      <c r="W42" s="59">
        <f t="shared" si="10"/>
        <v>5</v>
      </c>
      <c r="X42" s="59">
        <f t="shared" si="10"/>
        <v>0</v>
      </c>
      <c r="Y42" s="59">
        <f t="shared" si="10"/>
        <v>0</v>
      </c>
      <c r="Z42" s="59">
        <f t="shared" si="10"/>
        <v>0</v>
      </c>
      <c r="AA42" s="59"/>
      <c r="AB42" s="173"/>
    </row>
    <row r="43" spans="1:28" ht="12.75">
      <c r="A43" s="59"/>
      <c r="B43" s="67">
        <f>IF(D43=0,"",INDEX('Team Declaration'!$C$6:$BE$17,MATCH(A39,'Team Declaration'!$B$6:$B$17,0),MATCH(D43,'Team Declaration'!$C$4:$BE$4,0)))</f>
      </c>
      <c r="C43" s="211">
        <f>IF(D43=0,"",INDEX('Team Declaration'!$C$4:$BF$34,31,MATCH(D43,'Team Declaration'!$C$4:$BF$4,0)))</f>
      </c>
      <c r="D43" s="56"/>
      <c r="E43" s="208"/>
      <c r="F43" s="66">
        <v>4</v>
      </c>
      <c r="G43" s="59"/>
      <c r="H43" s="67" t="str">
        <f>IF(J43=0,"",INDEX('Team Declaration'!$C$6:$BE$17,MATCH(G39,'Team Declaration'!$B$6:$B$17,0),MATCH(J43,'Team Declaration'!$C$4:$BE$4,0)))</f>
        <v>Graham Purdye</v>
      </c>
      <c r="I43" s="202" t="str">
        <f>IF(J43=0,"",INDEX('Team Declaration'!$C$4:$BF$34,31,MATCH(J43,'Team Declaration'!$C$4:$BF$4,0)))</f>
        <v>ERAC</v>
      </c>
      <c r="J43" s="56">
        <v>14</v>
      </c>
      <c r="K43" s="57" t="s">
        <v>156</v>
      </c>
      <c r="L43" s="66">
        <v>4</v>
      </c>
      <c r="M43" s="59"/>
      <c r="N43" s="69" t="str">
        <f>IF($P41=0,"",INDEX('Team Declaration'!$C$6:$BF$17,MATCH($M$32,'Team Declaration'!$B$6:$B$17,0)+2,MATCH(LEFT($P41,1),'Team Declaration'!$C$4:$BF$4,0)))</f>
        <v>Paul Cousins</v>
      </c>
      <c r="O43" s="70">
        <f>IF($P41=0,"",INDEX('Team Declaration'!$C$6:$BF$17,MATCH($M$32,'Team Declaration'!$B$6:$B$17,0)+2,MATCH(LEFT($P41,1),'Team Declaration'!$C$4:$BF$4,0)+1))</f>
        <v>0</v>
      </c>
      <c r="P43" s="244"/>
      <c r="Q43" s="247"/>
      <c r="R43" s="59"/>
      <c r="S43" s="59"/>
      <c r="T43" s="173">
        <f t="shared" si="10"/>
        <v>0</v>
      </c>
      <c r="U43" s="59">
        <f t="shared" si="10"/>
        <v>0</v>
      </c>
      <c r="V43" s="59">
        <f t="shared" si="10"/>
        <v>4</v>
      </c>
      <c r="W43" s="59">
        <f t="shared" si="10"/>
        <v>0</v>
      </c>
      <c r="X43" s="59">
        <f t="shared" si="10"/>
        <v>0</v>
      </c>
      <c r="Y43" s="59">
        <f t="shared" si="10"/>
        <v>0</v>
      </c>
      <c r="Z43" s="59">
        <f t="shared" si="10"/>
        <v>0</v>
      </c>
      <c r="AA43" s="59"/>
      <c r="AB43" s="173"/>
    </row>
    <row r="44" spans="1:28" ht="12.75">
      <c r="A44" s="59"/>
      <c r="B44" s="67">
        <f>IF(D44=0,"",INDEX('Team Declaration'!$C$6:$BE$17,MATCH(A39,'Team Declaration'!$B$6:$B$17,0),MATCH(D44,'Team Declaration'!$C$4:$BE$4,0)))</f>
      </c>
      <c r="C44" s="211">
        <f>IF(D44=0,"",INDEX('Team Declaration'!$C$4:$BF$34,31,MATCH(D44,'Team Declaration'!$C$4:$BF$4,0)))</f>
      </c>
      <c r="D44" s="56"/>
      <c r="E44" s="208"/>
      <c r="F44" s="66">
        <v>3</v>
      </c>
      <c r="G44" s="59"/>
      <c r="H44" s="67">
        <f>IF(J44=0,"",INDEX('Team Declaration'!$C$6:$BE$17,MATCH(G39,'Team Declaration'!$B$6:$B$17,0),MATCH(J44,'Team Declaration'!$C$4:$BE$4,0)))</f>
      </c>
      <c r="I44" s="202">
        <f>IF(J44=0,"",INDEX('Team Declaration'!$C$4:$BF$34,31,MATCH(J44,'Team Declaration'!$C$4:$BF$4,0)))</f>
      </c>
      <c r="J44" s="56"/>
      <c r="K44" s="57"/>
      <c r="L44" s="66">
        <v>3</v>
      </c>
      <c r="M44" s="59"/>
      <c r="N44" s="71" t="str">
        <f>IF($P41=0,"",INDEX('Team Declaration'!$C$6:$BF$17,MATCH($M$32,'Team Declaration'!$B$6:$B$17,0)+3,MATCH(LEFT($P41,1),'Team Declaration'!$C$4:$BF$4,0)))</f>
        <v>Mark Rahman</v>
      </c>
      <c r="O44" s="177">
        <f>IF($P41=0,"",INDEX('Team Declaration'!$C$6:$BF$17,MATCH($M$32,'Team Declaration'!$B$6:$B$17,0)+3,MATCH(LEFT($P41,1),'Team Declaration'!$C$4:$BF$4,0)+1))</f>
        <v>0</v>
      </c>
      <c r="P44" s="245"/>
      <c r="Q44" s="248"/>
      <c r="R44" s="59"/>
      <c r="S44" s="59"/>
      <c r="T44" s="173">
        <f t="shared" si="10"/>
        <v>0</v>
      </c>
      <c r="U44" s="59">
        <f t="shared" si="10"/>
        <v>0</v>
      </c>
      <c r="V44" s="59">
        <f t="shared" si="10"/>
        <v>0</v>
      </c>
      <c r="W44" s="59">
        <f t="shared" si="10"/>
        <v>0</v>
      </c>
      <c r="X44" s="59">
        <f t="shared" si="10"/>
        <v>0</v>
      </c>
      <c r="Y44" s="59">
        <f t="shared" si="10"/>
        <v>0</v>
      </c>
      <c r="Z44" s="59">
        <f t="shared" si="10"/>
        <v>0</v>
      </c>
      <c r="AA44" s="59"/>
      <c r="AB44" s="173"/>
    </row>
    <row r="45" spans="1:28" ht="12.75">
      <c r="A45" s="59"/>
      <c r="B45" s="67">
        <f>IF(D45=0,"",INDEX('Team Declaration'!$C$6:$BE$17,MATCH(A39,'Team Declaration'!$B$6:$B$17,0),MATCH(D45,'Team Declaration'!$C$4:$BE$4,0)))</f>
      </c>
      <c r="C45" s="211">
        <f>IF(D45=0,"",INDEX('Team Declaration'!$C$4:$BF$34,31,MATCH(D45,'Team Declaration'!$C$4:$BF$4,0)))</f>
      </c>
      <c r="D45" s="56"/>
      <c r="E45" s="208"/>
      <c r="F45" s="66">
        <v>2</v>
      </c>
      <c r="G45" s="59"/>
      <c r="H45" s="67">
        <f>IF(J45=0,"",INDEX('Team Declaration'!$C$6:$BE$17,MATCH(G39,'Team Declaration'!$B$6:$B$17,0),MATCH(J45,'Team Declaration'!$C$4:$BE$4,0)))</f>
      </c>
      <c r="I45" s="202">
        <f>IF(J45=0,"",INDEX('Team Declaration'!$C$4:$BF$34,31,MATCH(J45,'Team Declaration'!$C$4:$BF$4,0)))</f>
      </c>
      <c r="J45" s="56"/>
      <c r="K45" s="57"/>
      <c r="L45" s="66">
        <v>2</v>
      </c>
      <c r="M45" s="59"/>
      <c r="N45" s="68" t="str">
        <f>IF($P45=0,"",INDEX('Team Declaration'!$C$6:$BF$17,MATCH($M$32,'Team Declaration'!$B$6:$B$17,0),MATCH(LEFT($P45,1),'Team Declaration'!$C$4:$BF$4,0)))</f>
        <v>Robin Sutherland</v>
      </c>
      <c r="O45" s="176">
        <f>IF($P45=0,"",INDEX('Team Declaration'!$C$6:$BF$17,MATCH($M$32,'Team Declaration'!$B$6:$B$17,0),MATCH(LEFT($P45,1),'Team Declaration'!$C$4:$BF$4,0)+1))</f>
        <v>0</v>
      </c>
      <c r="P45" s="243" t="s">
        <v>10</v>
      </c>
      <c r="Q45" s="246" t="s">
        <v>178</v>
      </c>
      <c r="R45" s="59"/>
      <c r="S45" s="59">
        <v>4</v>
      </c>
      <c r="T45" s="173">
        <f t="shared" si="10"/>
        <v>0</v>
      </c>
      <c r="U45" s="59">
        <f t="shared" si="10"/>
        <v>4</v>
      </c>
      <c r="V45" s="59">
        <f t="shared" si="10"/>
        <v>0</v>
      </c>
      <c r="W45" s="59">
        <f t="shared" si="10"/>
        <v>0</v>
      </c>
      <c r="X45" s="59">
        <f t="shared" si="10"/>
        <v>0</v>
      </c>
      <c r="Y45" s="59">
        <f t="shared" si="10"/>
        <v>0</v>
      </c>
      <c r="Z45" s="59">
        <f t="shared" si="10"/>
        <v>0</v>
      </c>
      <c r="AA45" s="59"/>
      <c r="AB45" s="173"/>
    </row>
    <row r="46" spans="1:28" ht="12.75">
      <c r="A46" s="63" t="str">
        <f>'Team Declaration'!$B9</f>
        <v>Discus</v>
      </c>
      <c r="B46" s="60"/>
      <c r="C46" s="65" t="s">
        <v>8</v>
      </c>
      <c r="D46" s="60"/>
      <c r="E46" s="65"/>
      <c r="F46" s="66"/>
      <c r="G46" s="63" t="str">
        <f>'Team Declaration'!$B13</f>
        <v>3000 metres</v>
      </c>
      <c r="H46" s="65"/>
      <c r="I46" s="65" t="s">
        <v>8</v>
      </c>
      <c r="J46" s="65"/>
      <c r="K46" s="65"/>
      <c r="L46" s="66"/>
      <c r="M46" s="59"/>
      <c r="N46" s="69" t="str">
        <f>IF($P45=0,"",INDEX('Team Declaration'!$C$6:$BF$17,MATCH($M$32,'Team Declaration'!$B$6:$B$17,0)+1,MATCH(LEFT($P45,1),'Team Declaration'!$C$4:$BF$4,0)))</f>
        <v>Mike Ellis-Martin</v>
      </c>
      <c r="O46" s="70">
        <f>IF($P45=0,"",INDEX('Team Declaration'!$C$6:$BF$17,MATCH($M$32,'Team Declaration'!$B$6:$B$17,0)+1,MATCH(LEFT($P45,1),'Team Declaration'!$C$4:$BF$4,0)+1))</f>
        <v>0</v>
      </c>
      <c r="P46" s="244"/>
      <c r="Q46" s="247"/>
      <c r="R46" s="59"/>
      <c r="S46" s="59"/>
      <c r="T46" s="173">
        <f t="shared" si="10"/>
        <v>0</v>
      </c>
      <c r="U46" s="59">
        <f t="shared" si="10"/>
        <v>0</v>
      </c>
      <c r="V46" s="59">
        <f t="shared" si="10"/>
        <v>0</v>
      </c>
      <c r="W46" s="59">
        <f t="shared" si="10"/>
        <v>0</v>
      </c>
      <c r="X46" s="59">
        <f t="shared" si="10"/>
        <v>0</v>
      </c>
      <c r="Y46" s="59">
        <f t="shared" si="10"/>
        <v>0</v>
      </c>
      <c r="Z46" s="59">
        <f t="shared" si="10"/>
        <v>0</v>
      </c>
      <c r="AA46" s="59"/>
      <c r="AB46" s="173"/>
    </row>
    <row r="47" spans="1:28" ht="12.75">
      <c r="A47" s="59"/>
      <c r="B47" s="67" t="str">
        <f>IF(D47=0,"",INDEX('Team Declaration'!$C$6:$BE$17,MATCH(A46,'Team Declaration'!$B$6:$B$17,0),MATCH(D47,'Team Declaration'!$C$4:$BE$4,0)))</f>
        <v>Ben Anderson</v>
      </c>
      <c r="C47" s="211" t="str">
        <f>IF(D47=0,"",INDEX('Team Declaration'!$C$4:$BF$34,31,MATCH(D47,'Team Declaration'!$C$4:$BF$4,0)))</f>
        <v>ERAC</v>
      </c>
      <c r="D47" s="56" t="s">
        <v>14</v>
      </c>
      <c r="E47" s="208">
        <v>23.29</v>
      </c>
      <c r="F47" s="66">
        <v>7</v>
      </c>
      <c r="G47" s="59"/>
      <c r="H47" s="67" t="str">
        <f>IF(J47=0,"",INDEX('Team Declaration'!$C$6:$BE$17,MATCH(G46,'Team Declaration'!$B$6:$B$17,0),MATCH(J47,'Team Declaration'!$C$4:$BE$4,0)))</f>
        <v>Andrew Masters</v>
      </c>
      <c r="I47" s="202" t="str">
        <f>IF(J47=0,"",INDEX('Team Declaration'!$C$4:$BF$34,31,MATCH(J47,'Team Declaration'!$C$4:$BF$4,0)))</f>
        <v>HHH</v>
      </c>
      <c r="J47" s="56" t="s">
        <v>18</v>
      </c>
      <c r="K47" s="57" t="s">
        <v>203</v>
      </c>
      <c r="L47" s="66">
        <v>7</v>
      </c>
      <c r="M47" s="59"/>
      <c r="N47" s="69" t="str">
        <f>IF($P45=0,"",INDEX('Team Declaration'!$C$6:$BF$17,MATCH($M$32,'Team Declaration'!$B$6:$B$17,0)+2,MATCH(LEFT($P45,1),'Team Declaration'!$C$4:$BF$4,0)))</f>
        <v>Mike Airey</v>
      </c>
      <c r="O47" s="70">
        <f>IF($P45=0,"",INDEX('Team Declaration'!$C$6:$BF$17,MATCH($M$32,'Team Declaration'!$B$6:$B$17,0)+2,MATCH(LEFT($P45,1),'Team Declaration'!$C$4:$BF$4,0)+1))</f>
        <v>0</v>
      </c>
      <c r="P47" s="244"/>
      <c r="Q47" s="247"/>
      <c r="R47" s="59"/>
      <c r="S47" s="59"/>
      <c r="T47" s="173">
        <f t="shared" si="10"/>
        <v>0</v>
      </c>
      <c r="U47" s="59">
        <f t="shared" si="10"/>
        <v>0</v>
      </c>
      <c r="V47" s="59">
        <f t="shared" si="10"/>
        <v>7</v>
      </c>
      <c r="W47" s="59">
        <f t="shared" si="10"/>
        <v>7</v>
      </c>
      <c r="X47" s="59">
        <f t="shared" si="10"/>
        <v>0</v>
      </c>
      <c r="Y47" s="59">
        <f t="shared" si="10"/>
        <v>0</v>
      </c>
      <c r="Z47" s="59">
        <f t="shared" si="10"/>
        <v>0</v>
      </c>
      <c r="AA47" s="59"/>
      <c r="AB47" s="173"/>
    </row>
    <row r="48" spans="1:28" ht="12.75">
      <c r="A48" s="59"/>
      <c r="B48" s="67" t="str">
        <f>IF(D48=0,"",INDEX('Team Declaration'!$C$6:$BE$17,MATCH(A46,'Team Declaration'!$B$6:$B$17,0),MATCH(D48,'Team Declaration'!$C$4:$BE$4,0)))</f>
        <v>Paul Cousins</v>
      </c>
      <c r="C48" s="211" t="str">
        <f>IF(D48=0,"",INDEX('Team Declaration'!$C$4:$BF$34,31,MATCH(D48,'Team Declaration'!$C$4:$BF$4,0)))</f>
        <v>HHH</v>
      </c>
      <c r="D48" s="56" t="s">
        <v>18</v>
      </c>
      <c r="E48" s="208">
        <v>14.29</v>
      </c>
      <c r="F48" s="66">
        <v>6</v>
      </c>
      <c r="G48" s="59"/>
      <c r="H48" s="67" t="str">
        <f>IF(J48=0,"",INDEX('Team Declaration'!$C$6:$BE$17,MATCH(G46,'Team Declaration'!$B$6:$B$17,0),MATCH(J48,'Team Declaration'!$C$4:$BE$4,0)))</f>
        <v>David Ayling</v>
      </c>
      <c r="I48" s="202" t="str">
        <f>IF(J48=0,"",INDEX('Team Declaration'!$C$4:$BF$34,31,MATCH(J48,'Team Declaration'!$C$4:$BF$4,0)))</f>
        <v>ERAC</v>
      </c>
      <c r="J48" s="56" t="s">
        <v>14</v>
      </c>
      <c r="K48" s="57" t="s">
        <v>204</v>
      </c>
      <c r="L48" s="66">
        <v>6</v>
      </c>
      <c r="M48" s="59"/>
      <c r="N48" s="71" t="str">
        <f>IF($P45=0,"",INDEX('Team Declaration'!$C$6:$BF$17,MATCH($M$32,'Team Declaration'!$B$6:$B$17,0)+3,MATCH(LEFT($P45,1),'Team Declaration'!$C$4:$BF$4,0)))</f>
        <v>Dave Rogers</v>
      </c>
      <c r="O48" s="177">
        <f>IF($P45=0,"",INDEX('Team Declaration'!$C$6:$BF$17,MATCH($M$32,'Team Declaration'!$B$6:$B$17,0)+3,MATCH(LEFT($P45,1),'Team Declaration'!$C$4:$BF$4,0)+1))</f>
        <v>0</v>
      </c>
      <c r="P48" s="245"/>
      <c r="Q48" s="248"/>
      <c r="R48" s="59"/>
      <c r="S48" s="59"/>
      <c r="T48" s="173">
        <f t="shared" si="10"/>
        <v>0</v>
      </c>
      <c r="U48" s="59">
        <f t="shared" si="10"/>
        <v>0</v>
      </c>
      <c r="V48" s="59">
        <f t="shared" si="10"/>
        <v>6</v>
      </c>
      <c r="W48" s="59">
        <f t="shared" si="10"/>
        <v>6</v>
      </c>
      <c r="X48" s="59">
        <f t="shared" si="10"/>
        <v>0</v>
      </c>
      <c r="Y48" s="59">
        <f t="shared" si="10"/>
        <v>0</v>
      </c>
      <c r="Z48" s="59">
        <f t="shared" si="10"/>
        <v>0</v>
      </c>
      <c r="AA48" s="59"/>
      <c r="AB48" s="173"/>
    </row>
    <row r="49" spans="1:28" ht="12.75">
      <c r="A49" s="59"/>
      <c r="B49" s="67" t="str">
        <f>IF(D49=0,"",INDEX('Team Declaration'!$C$6:$BE$17,MATCH(A46,'Team Declaration'!$B$6:$B$17,0),MATCH(D49,'Team Declaration'!$C$4:$BE$4,0)))</f>
        <v>Tim Carder</v>
      </c>
      <c r="C49" s="211" t="str">
        <f>IF(D49=0,"",INDEX('Team Declaration'!$C$4:$BF$34,31,MATCH(D49,'Team Declaration'!$C$4:$BF$4,0)))</f>
        <v>B&amp;H</v>
      </c>
      <c r="D49" s="56" t="s">
        <v>10</v>
      </c>
      <c r="E49" s="208">
        <v>14.03</v>
      </c>
      <c r="F49" s="66">
        <v>5</v>
      </c>
      <c r="G49" s="59"/>
      <c r="H49" s="67" t="str">
        <f>IF(J49=0,"",INDEX('Team Declaration'!$C$6:$BE$17,MATCH(G46,'Team Declaration'!$B$6:$B$17,0),MATCH(J49,'Team Declaration'!$C$4:$BE$4,0)))</f>
        <v>Robin Sutherland</v>
      </c>
      <c r="I49" s="202" t="str">
        <f>IF(J49=0,"",INDEX('Team Declaration'!$C$4:$BF$34,31,MATCH(J49,'Team Declaration'!$C$4:$BF$4,0)))</f>
        <v>B&amp;H</v>
      </c>
      <c r="J49" s="56" t="s">
        <v>10</v>
      </c>
      <c r="K49" s="57" t="s">
        <v>205</v>
      </c>
      <c r="L49" s="66">
        <v>5</v>
      </c>
      <c r="M49" s="59"/>
      <c r="N49" s="68">
        <f>IF($P49=0,"",INDEX('Team Declaration'!$C$6:$BF$17,MATCH($M$32,'Team Declaration'!$B$6:$B$17,0),MATCH(LEFT($P49,1),'Team Declaration'!$C$4:$BF$4,0)))</f>
      </c>
      <c r="O49" s="176">
        <f>IF($P49=0,"",INDEX('Team Declaration'!$C$6:$BF$17,MATCH($M$32,'Team Declaration'!$B$6:$B$17,0),MATCH(LEFT($P49,1),'Team Declaration'!$C$4:$BF$4,0)+1))</f>
      </c>
      <c r="P49" s="243"/>
      <c r="Q49" s="246"/>
      <c r="R49" s="59"/>
      <c r="S49" s="59">
        <v>3</v>
      </c>
      <c r="T49" s="173">
        <f t="shared" si="10"/>
        <v>0</v>
      </c>
      <c r="U49" s="59">
        <f t="shared" si="10"/>
        <v>10</v>
      </c>
      <c r="V49" s="59">
        <f t="shared" si="10"/>
        <v>0</v>
      </c>
      <c r="W49" s="59">
        <f t="shared" si="10"/>
        <v>0</v>
      </c>
      <c r="X49" s="59">
        <f t="shared" si="10"/>
        <v>0</v>
      </c>
      <c r="Y49" s="59">
        <f t="shared" si="10"/>
        <v>0</v>
      </c>
      <c r="Z49" s="59">
        <f t="shared" si="10"/>
        <v>0</v>
      </c>
      <c r="AA49" s="59"/>
      <c r="AB49" s="173"/>
    </row>
    <row r="50" spans="1:28" ht="12.75">
      <c r="A50" s="59"/>
      <c r="B50" s="67">
        <f>IF(D50=0,"",INDEX('Team Declaration'!$C$6:$BE$17,MATCH(A46,'Team Declaration'!$B$6:$B$17,0),MATCH(D50,'Team Declaration'!$C$4:$BE$4,0)))</f>
      </c>
      <c r="C50" s="211">
        <f>IF(D50=0,"",INDEX('Team Declaration'!$C$4:$BF$34,31,MATCH(D50,'Team Declaration'!$C$4:$BF$4,0)))</f>
      </c>
      <c r="D50" s="56"/>
      <c r="E50" s="208"/>
      <c r="F50" s="66">
        <v>4</v>
      </c>
      <c r="G50" s="59"/>
      <c r="H50" s="67" t="str">
        <f>IF(J50=0,"",INDEX('Team Declaration'!$C$6:$BE$17,MATCH(G46,'Team Declaration'!$B$6:$B$17,0),MATCH(J50,'Team Declaration'!$C$4:$BE$4,0)))</f>
        <v>Joe Ashley</v>
      </c>
      <c r="I50" s="202" t="str">
        <f>IF(J50=0,"",INDEX('Team Declaration'!$C$4:$BF$34,31,MATCH(J50,'Team Declaration'!$C$4:$BF$4,0)))</f>
        <v>A80</v>
      </c>
      <c r="J50" s="56" t="s">
        <v>8</v>
      </c>
      <c r="K50" s="57" t="s">
        <v>206</v>
      </c>
      <c r="L50" s="66">
        <v>4</v>
      </c>
      <c r="M50" s="59"/>
      <c r="N50" s="69">
        <f>IF($P49=0,"",INDEX('Team Declaration'!$C$6:$BF$17,MATCH($M$32,'Team Declaration'!$B$6:$B$17,0)+1,MATCH(LEFT($P49,1),'Team Declaration'!$C$4:$BF$4,0)))</f>
      </c>
      <c r="O50" s="70">
        <f>IF($P49=0,"",INDEX('Team Declaration'!$C$6:$BF$17,MATCH($M$32,'Team Declaration'!$B$6:$B$17,0)+1,MATCH(LEFT($P49,1),'Team Declaration'!$C$4:$BF$4,0)+1))</f>
      </c>
      <c r="P50" s="244"/>
      <c r="Q50" s="247"/>
      <c r="R50" s="59"/>
      <c r="S50" s="59"/>
      <c r="T50" s="173">
        <f aca="true" t="shared" si="11" ref="T50:Z59">IF(OR($D50=T$1,$D50=T$2,$D50=T$3,$D50=T$4),$F50,0)+IF(OR($J50=T$1,$J50=T$2,$J50=T$3,$J50=T$4),$L50,0)+IF(OR($P50=T$1,$P50=T$2,$P50=T$3,$P50=T$4),$S50,0)</f>
        <v>4</v>
      </c>
      <c r="U50" s="59">
        <f t="shared" si="11"/>
        <v>0</v>
      </c>
      <c r="V50" s="59">
        <f t="shared" si="11"/>
        <v>0</v>
      </c>
      <c r="W50" s="59">
        <f t="shared" si="11"/>
        <v>0</v>
      </c>
      <c r="X50" s="59">
        <f t="shared" si="11"/>
        <v>0</v>
      </c>
      <c r="Y50" s="59">
        <f t="shared" si="11"/>
        <v>0</v>
      </c>
      <c r="Z50" s="59">
        <f t="shared" si="11"/>
        <v>0</v>
      </c>
      <c r="AA50" s="59"/>
      <c r="AB50" s="173"/>
    </row>
    <row r="51" spans="1:28" ht="12.75">
      <c r="A51" s="59"/>
      <c r="B51" s="67">
        <f>IF(D51=0,"",INDEX('Team Declaration'!$C$6:$BE$17,MATCH(A46,'Team Declaration'!$B$6:$B$17,0),MATCH(D51,'Team Declaration'!$C$4:$BE$4,0)))</f>
      </c>
      <c r="C51" s="211">
        <f>IF(D51=0,"",INDEX('Team Declaration'!$C$4:$BF$34,31,MATCH(D51,'Team Declaration'!$C$4:$BF$4,0)))</f>
      </c>
      <c r="D51" s="56"/>
      <c r="E51" s="208"/>
      <c r="F51" s="66">
        <v>3</v>
      </c>
      <c r="G51" s="59"/>
      <c r="H51" s="67">
        <f>IF(J51=0,"",INDEX('Team Declaration'!$C$6:$BE$17,MATCH(G46,'Team Declaration'!$B$6:$B$17,0),MATCH(J51,'Team Declaration'!$C$4:$BE$4,0)))</f>
      </c>
      <c r="I51" s="202">
        <f>IF(J51=0,"",INDEX('Team Declaration'!$C$4:$BF$34,31,MATCH(J51,'Team Declaration'!$C$4:$BF$4,0)))</f>
      </c>
      <c r="J51" s="56"/>
      <c r="K51" s="57"/>
      <c r="L51" s="66">
        <v>3</v>
      </c>
      <c r="M51" s="59"/>
      <c r="N51" s="69">
        <f>IF($P49=0,"",INDEX('Team Declaration'!$C$6:$BF$17,MATCH($M$32,'Team Declaration'!$B$6:$B$17,0)+2,MATCH(LEFT($P49,1),'Team Declaration'!$C$4:$BF$4,0)))</f>
      </c>
      <c r="O51" s="70">
        <f>IF($P49=0,"",INDEX('Team Declaration'!$C$6:$BF$17,MATCH($M$32,'Team Declaration'!$B$6:$B$17,0)+2,MATCH(LEFT($P49,1),'Team Declaration'!$C$4:$BF$4,0)+1))</f>
      </c>
      <c r="P51" s="244"/>
      <c r="Q51" s="247"/>
      <c r="R51" s="59"/>
      <c r="S51" s="59"/>
      <c r="T51" s="173">
        <f t="shared" si="11"/>
        <v>0</v>
      </c>
      <c r="U51" s="59">
        <f t="shared" si="11"/>
        <v>0</v>
      </c>
      <c r="V51" s="59">
        <f t="shared" si="11"/>
        <v>0</v>
      </c>
      <c r="W51" s="59">
        <f t="shared" si="11"/>
        <v>0</v>
      </c>
      <c r="X51" s="59">
        <f t="shared" si="11"/>
        <v>0</v>
      </c>
      <c r="Y51" s="59">
        <f t="shared" si="11"/>
        <v>0</v>
      </c>
      <c r="Z51" s="59">
        <f t="shared" si="11"/>
        <v>0</v>
      </c>
      <c r="AA51" s="59"/>
      <c r="AB51" s="173"/>
    </row>
    <row r="52" spans="1:28" ht="12.75">
      <c r="A52" s="59"/>
      <c r="B52" s="67">
        <f>IF(D52=0,"",INDEX('Team Declaration'!$C$6:$BE$17,MATCH(A46,'Team Declaration'!$B$6:$B$17,0),MATCH(D52,'Team Declaration'!$C$4:$BE$4,0)))</f>
      </c>
      <c r="C52" s="211">
        <f>IF(D52=0,"",INDEX('Team Declaration'!$C$4:$BF$34,31,MATCH(D52,'Team Declaration'!$C$4:$BF$4,0)))</f>
      </c>
      <c r="D52" s="56"/>
      <c r="E52" s="208"/>
      <c r="F52" s="66">
        <v>2</v>
      </c>
      <c r="G52" s="59"/>
      <c r="H52" s="67">
        <f>IF(J52=0,"",INDEX('Team Declaration'!$C$6:$BE$17,MATCH(G46,'Team Declaration'!$B$6:$B$17,0),MATCH(J52,'Team Declaration'!$C$4:$BE$4,0)))</f>
      </c>
      <c r="I52" s="202">
        <f>IF(J52=0,"",INDEX('Team Declaration'!$C$4:$BF$34,31,MATCH(J52,'Team Declaration'!$C$4:$BF$4,0)))</f>
      </c>
      <c r="J52" s="56"/>
      <c r="K52" s="57"/>
      <c r="L52" s="66">
        <v>2</v>
      </c>
      <c r="M52" s="59"/>
      <c r="N52" s="71">
        <f>IF($P49=0,"",INDEX('Team Declaration'!$C$6:$BF$17,MATCH($M$32,'Team Declaration'!$B$6:$B$17,0)+3,MATCH(LEFT($P49,1),'Team Declaration'!$C$4:$BF$4,0)))</f>
      </c>
      <c r="O52" s="177">
        <f>IF($P49=0,"",INDEX('Team Declaration'!$C$6:$BF$17,MATCH($M$32,'Team Declaration'!$B$6:$B$17,0)+3,MATCH(LEFT($P49,1),'Team Declaration'!$C$4:$BF$4,0)+1))</f>
      </c>
      <c r="P52" s="245"/>
      <c r="Q52" s="248"/>
      <c r="R52" s="59"/>
      <c r="S52" s="59"/>
      <c r="T52" s="173">
        <f t="shared" si="11"/>
        <v>0</v>
      </c>
      <c r="U52" s="59">
        <f t="shared" si="11"/>
        <v>0</v>
      </c>
      <c r="V52" s="59">
        <f t="shared" si="11"/>
        <v>0</v>
      </c>
      <c r="W52" s="59">
        <f t="shared" si="11"/>
        <v>0</v>
      </c>
      <c r="X52" s="59">
        <f t="shared" si="11"/>
        <v>0</v>
      </c>
      <c r="Y52" s="59">
        <f t="shared" si="11"/>
        <v>0</v>
      </c>
      <c r="Z52" s="59">
        <f t="shared" si="11"/>
        <v>0</v>
      </c>
      <c r="AA52" s="59"/>
      <c r="AB52" s="173"/>
    </row>
    <row r="53" spans="1:28" ht="12.75">
      <c r="A53" s="63" t="str">
        <f>'Team Declaration'!$B9</f>
        <v>Discus</v>
      </c>
      <c r="B53" s="60"/>
      <c r="C53" s="65" t="s">
        <v>22</v>
      </c>
      <c r="D53" s="60"/>
      <c r="E53" s="65"/>
      <c r="F53" s="66"/>
      <c r="G53" s="63" t="str">
        <f>'Team Declaration'!$B13</f>
        <v>3000 metres</v>
      </c>
      <c r="H53" s="65"/>
      <c r="I53" s="65" t="s">
        <v>10</v>
      </c>
      <c r="J53" s="65"/>
      <c r="K53" s="65"/>
      <c r="L53" s="66"/>
      <c r="M53" s="59"/>
      <c r="N53" s="68">
        <f>IF($P53=0,"",INDEX('Team Declaration'!$C$6:$BF$17,MATCH($M$32,'Team Declaration'!$B$6:$B$17,0),MATCH(LEFT($P53,1),'Team Declaration'!$C$4:$BF$4,0)))</f>
      </c>
      <c r="O53" s="176">
        <f>IF($P53=0,"",INDEX('Team Declaration'!$C$6:$BF$17,MATCH($M$32,'Team Declaration'!$B$6:$B$17,0),MATCH(LEFT($P53,1),'Team Declaration'!$C$4:$BF$4,0)+1))</f>
      </c>
      <c r="P53" s="243"/>
      <c r="Q53" s="246"/>
      <c r="R53" s="59"/>
      <c r="S53" s="59">
        <v>2</v>
      </c>
      <c r="T53" s="173">
        <f t="shared" si="11"/>
        <v>0</v>
      </c>
      <c r="U53" s="59">
        <f t="shared" si="11"/>
        <v>0</v>
      </c>
      <c r="V53" s="59">
        <f t="shared" si="11"/>
        <v>0</v>
      </c>
      <c r="W53" s="59">
        <f t="shared" si="11"/>
        <v>0</v>
      </c>
      <c r="X53" s="59">
        <f t="shared" si="11"/>
        <v>0</v>
      </c>
      <c r="Y53" s="59">
        <f t="shared" si="11"/>
        <v>0</v>
      </c>
      <c r="Z53" s="59">
        <f t="shared" si="11"/>
        <v>0</v>
      </c>
      <c r="AA53" s="59"/>
      <c r="AB53" s="173"/>
    </row>
    <row r="54" spans="1:28" ht="12.75">
      <c r="A54" s="59"/>
      <c r="B54" s="67" t="str">
        <f>IF(D54=0,"",INDEX('Team Declaration'!$C$6:$BE$17,MATCH(A53,'Team Declaration'!$B$6:$B$17,0),MATCH(D54,'Team Declaration'!$C$4:$BE$4,0)))</f>
        <v>Brian Slaughter</v>
      </c>
      <c r="C54" s="211" t="str">
        <f>IF(D54=0,"",INDEX('Team Declaration'!$C$4:$BF$34,31,MATCH(D54,'Team Declaration'!$C$4:$BF$4,0)))</f>
        <v>ERAC</v>
      </c>
      <c r="D54" s="56">
        <v>14</v>
      </c>
      <c r="E54" s="208">
        <v>32.49</v>
      </c>
      <c r="F54" s="66">
        <v>7</v>
      </c>
      <c r="G54" s="59"/>
      <c r="H54" s="67" t="str">
        <f>IF(J54=0,"",INDEX('Team Declaration'!$C$6:$BE$17,MATCH(G53,'Team Declaration'!$B$6:$B$17,0),MATCH(J54,'Team Declaration'!$C$4:$BE$4,0)))</f>
        <v>Paul Cousins</v>
      </c>
      <c r="I54" s="202" t="str">
        <f>IF(J54=0,"",INDEX('Team Declaration'!$C$4:$BF$34,31,MATCH(J54,'Team Declaration'!$C$4:$BF$4,0)))</f>
        <v>HHH</v>
      </c>
      <c r="J54" s="56" t="s">
        <v>19</v>
      </c>
      <c r="K54" s="57" t="s">
        <v>207</v>
      </c>
      <c r="L54" s="66">
        <v>7</v>
      </c>
      <c r="M54" s="59"/>
      <c r="N54" s="69">
        <f>IF($P53=0,"",INDEX('Team Declaration'!$C$6:$BF$17,MATCH($M$32,'Team Declaration'!$B$6:$B$17,0)+1,MATCH(LEFT($P53,1),'Team Declaration'!$C$4:$BF$4,0)))</f>
      </c>
      <c r="O54" s="70">
        <f>IF($P53=0,"",INDEX('Team Declaration'!$C$6:$BF$17,MATCH($M$32,'Team Declaration'!$B$6:$B$17,0)+1,MATCH(LEFT($P53,1),'Team Declaration'!$C$4:$BF$4,0)+1))</f>
      </c>
      <c r="P54" s="244"/>
      <c r="Q54" s="247"/>
      <c r="R54" s="59"/>
      <c r="S54" s="59"/>
      <c r="T54" s="173">
        <f t="shared" si="11"/>
        <v>0</v>
      </c>
      <c r="U54" s="59">
        <f t="shared" si="11"/>
        <v>0</v>
      </c>
      <c r="V54" s="59">
        <f t="shared" si="11"/>
        <v>7</v>
      </c>
      <c r="W54" s="59">
        <f t="shared" si="11"/>
        <v>7</v>
      </c>
      <c r="X54" s="59">
        <f t="shared" si="11"/>
        <v>0</v>
      </c>
      <c r="Y54" s="59">
        <f t="shared" si="11"/>
        <v>0</v>
      </c>
      <c r="Z54" s="59">
        <f t="shared" si="11"/>
        <v>0</v>
      </c>
      <c r="AA54" s="59"/>
      <c r="AB54" s="173"/>
    </row>
    <row r="55" spans="1:28" ht="12.75">
      <c r="A55" s="59"/>
      <c r="B55" s="67" t="str">
        <f>IF(D55=0,"",INDEX('Team Declaration'!$C$6:$BE$17,MATCH(A53,'Team Declaration'!$B$6:$B$17,0),MATCH(D55,'Team Declaration'!$C$4:$BE$4,0)))</f>
        <v>Mike Bale</v>
      </c>
      <c r="C55" s="211" t="str">
        <f>IF(D55=0,"",INDEX('Team Declaration'!$C$4:$BF$34,31,MATCH(D55,'Team Declaration'!$C$4:$BF$4,0)))</f>
        <v>HHH</v>
      </c>
      <c r="D55" s="56">
        <v>17</v>
      </c>
      <c r="E55" s="208">
        <v>25.54</v>
      </c>
      <c r="F55" s="66">
        <v>6</v>
      </c>
      <c r="G55" s="59"/>
      <c r="H55" s="67" t="str">
        <f>IF(J55=0,"",INDEX('Team Declaration'!$C$6:$BE$17,MATCH(G53,'Team Declaration'!$B$6:$B$17,0),MATCH(J55,'Team Declaration'!$C$4:$BE$4,0)))</f>
        <v>Del Wallace</v>
      </c>
      <c r="I55" s="202" t="str">
        <f>IF(J55=0,"",INDEX('Team Declaration'!$C$4:$BF$34,31,MATCH(J55,'Team Declaration'!$C$4:$BF$4,0)))</f>
        <v>A80</v>
      </c>
      <c r="J55" s="56" t="s">
        <v>9</v>
      </c>
      <c r="K55" s="57" t="s">
        <v>208</v>
      </c>
      <c r="L55" s="66">
        <v>6</v>
      </c>
      <c r="M55" s="59"/>
      <c r="N55" s="69">
        <f>IF($P53=0,"",INDEX('Team Declaration'!$C$6:$BF$17,MATCH($M$32,'Team Declaration'!$B$6:$B$17,0)+2,MATCH(LEFT($P53,1),'Team Declaration'!$C$4:$BF$4,0)))</f>
      </c>
      <c r="O55" s="70">
        <f>IF($P53=0,"",INDEX('Team Declaration'!$C$6:$BF$17,MATCH($M$32,'Team Declaration'!$B$6:$B$17,0)+2,MATCH(LEFT($P53,1),'Team Declaration'!$C$4:$BF$4,0)+1))</f>
      </c>
      <c r="P55" s="244"/>
      <c r="Q55" s="247"/>
      <c r="R55" s="59"/>
      <c r="S55" s="59"/>
      <c r="T55" s="173">
        <f t="shared" si="11"/>
        <v>6</v>
      </c>
      <c r="U55" s="59">
        <f t="shared" si="11"/>
        <v>0</v>
      </c>
      <c r="V55" s="59">
        <f t="shared" si="11"/>
        <v>0</v>
      </c>
      <c r="W55" s="59">
        <f t="shared" si="11"/>
        <v>6</v>
      </c>
      <c r="X55" s="59">
        <f t="shared" si="11"/>
        <v>0</v>
      </c>
      <c r="Y55" s="59">
        <f t="shared" si="11"/>
        <v>0</v>
      </c>
      <c r="Z55" s="59">
        <f t="shared" si="11"/>
        <v>0</v>
      </c>
      <c r="AA55" s="59"/>
      <c r="AB55" s="173"/>
    </row>
    <row r="56" spans="1:28" ht="12.75">
      <c r="A56" s="59"/>
      <c r="B56" s="67" t="str">
        <f>IF(D56=0,"",INDEX('Team Declaration'!$C$6:$BE$17,MATCH(A53,'Team Declaration'!$B$6:$B$17,0),MATCH(D56,'Team Declaration'!$C$4:$BE$4,0)))</f>
        <v>Mike Ellis-Martin</v>
      </c>
      <c r="C56" s="211" t="str">
        <f>IF(D56=0,"",INDEX('Team Declaration'!$C$4:$BF$34,31,MATCH(D56,'Team Declaration'!$C$4:$BF$4,0)))</f>
        <v>B&amp;H</v>
      </c>
      <c r="D56" s="56">
        <v>11</v>
      </c>
      <c r="E56" s="208">
        <v>18.5</v>
      </c>
      <c r="F56" s="66">
        <v>5</v>
      </c>
      <c r="G56" s="59"/>
      <c r="H56" s="67" t="str">
        <f>IF(J56=0,"",INDEX('Team Declaration'!$C$6:$BE$17,MATCH(G53,'Team Declaration'!$B$6:$B$17,0),MATCH(J56,'Team Declaration'!$C$4:$BE$4,0)))</f>
        <v>Shaun Billing</v>
      </c>
      <c r="I56" s="202" t="str">
        <f>IF(J56=0,"",INDEX('Team Declaration'!$C$4:$BF$34,31,MATCH(J56,'Team Declaration'!$C$4:$BF$4,0)))</f>
        <v>B&amp;H</v>
      </c>
      <c r="J56" s="56" t="s">
        <v>11</v>
      </c>
      <c r="K56" s="57" t="s">
        <v>209</v>
      </c>
      <c r="L56" s="66">
        <v>5</v>
      </c>
      <c r="M56" s="59"/>
      <c r="N56" s="71">
        <f>IF($P53=0,"",INDEX('Team Declaration'!$C$6:$BF$17,MATCH($M$32,'Team Declaration'!$B$6:$B$17,0)+3,MATCH(LEFT($P53,1),'Team Declaration'!$C$4:$BF$4,0)))</f>
      </c>
      <c r="O56" s="177">
        <f>IF($P53=0,"",INDEX('Team Declaration'!$C$6:$BF$17,MATCH($M$32,'Team Declaration'!$B$6:$B$17,0)+3,MATCH(LEFT($P53,1),'Team Declaration'!$C$4:$BF$4,0)+1))</f>
      </c>
      <c r="P56" s="245"/>
      <c r="Q56" s="248"/>
      <c r="R56" s="59"/>
      <c r="S56" s="59"/>
      <c r="T56" s="173">
        <f t="shared" si="11"/>
        <v>0</v>
      </c>
      <c r="U56" s="59">
        <f t="shared" si="11"/>
        <v>10</v>
      </c>
      <c r="V56" s="59">
        <f t="shared" si="11"/>
        <v>0</v>
      </c>
      <c r="W56" s="59">
        <f t="shared" si="11"/>
        <v>0</v>
      </c>
      <c r="X56" s="59">
        <f t="shared" si="11"/>
        <v>0</v>
      </c>
      <c r="Y56" s="59">
        <f t="shared" si="11"/>
        <v>0</v>
      </c>
      <c r="Z56" s="59">
        <f t="shared" si="11"/>
        <v>0</v>
      </c>
      <c r="AA56" s="59"/>
      <c r="AB56" s="173"/>
    </row>
    <row r="57" spans="1:28" ht="12.75">
      <c r="A57" s="59"/>
      <c r="B57" s="67">
        <f>IF(D57=0,"",INDEX('Team Declaration'!$C$6:$BE$17,MATCH(A53,'Team Declaration'!$B$6:$B$17,0),MATCH(D57,'Team Declaration'!$C$4:$BE$4,0)))</f>
      </c>
      <c r="C57" s="211">
        <f>IF(D57=0,"",INDEX('Team Declaration'!$C$4:$BF$34,31,MATCH(D57,'Team Declaration'!$C$4:$BF$4,0)))</f>
      </c>
      <c r="D57" s="56"/>
      <c r="E57" s="208"/>
      <c r="F57" s="66">
        <v>4</v>
      </c>
      <c r="G57" s="59"/>
      <c r="H57" s="67" t="str">
        <f>IF(J57=0,"",INDEX('Team Declaration'!$C$6:$BE$17,MATCH(G53,'Team Declaration'!$B$6:$B$17,0),MATCH(J57,'Team Declaration'!$C$4:$BE$4,0)))</f>
        <v>Neal Robinson</v>
      </c>
      <c r="I57" s="202" t="str">
        <f>IF(J57=0,"",INDEX('Team Declaration'!$C$4:$BF$34,31,MATCH(J57,'Team Declaration'!$C$4:$BF$4,0)))</f>
        <v>ERAC</v>
      </c>
      <c r="J57" s="56" t="s">
        <v>15</v>
      </c>
      <c r="K57" s="57" t="s">
        <v>210</v>
      </c>
      <c r="L57" s="66">
        <v>4</v>
      </c>
      <c r="M57" s="59"/>
      <c r="N57" s="64"/>
      <c r="O57" s="64"/>
      <c r="P57" s="59"/>
      <c r="Q57" s="178"/>
      <c r="R57" s="59"/>
      <c r="S57" s="59"/>
      <c r="T57" s="173">
        <f t="shared" si="11"/>
        <v>0</v>
      </c>
      <c r="U57" s="59">
        <f t="shared" si="11"/>
        <v>0</v>
      </c>
      <c r="V57" s="59">
        <f t="shared" si="11"/>
        <v>4</v>
      </c>
      <c r="W57" s="59">
        <f t="shared" si="11"/>
        <v>0</v>
      </c>
      <c r="X57" s="59">
        <f t="shared" si="11"/>
        <v>0</v>
      </c>
      <c r="Y57" s="59">
        <f t="shared" si="11"/>
        <v>0</v>
      </c>
      <c r="Z57" s="59">
        <f t="shared" si="11"/>
        <v>0</v>
      </c>
      <c r="AA57" s="59"/>
      <c r="AB57" s="173"/>
    </row>
    <row r="58" spans="1:28" ht="12.75">
      <c r="A58" s="59"/>
      <c r="B58" s="67">
        <f>IF(D58=0,"",INDEX('Team Declaration'!$C$6:$BE$17,MATCH(A53,'Team Declaration'!$B$6:$B$17,0),MATCH(D58,'Team Declaration'!$C$4:$BE$4,0)))</f>
      </c>
      <c r="C58" s="211">
        <f>IF(D58=0,"",INDEX('Team Declaration'!$C$4:$BF$34,31,MATCH(D58,'Team Declaration'!$C$4:$BF$4,0)))</f>
      </c>
      <c r="D58" s="56"/>
      <c r="E58" s="208"/>
      <c r="F58" s="66">
        <v>3</v>
      </c>
      <c r="G58" s="59"/>
      <c r="H58" s="67">
        <f>IF(J58=0,"",INDEX('Team Declaration'!$C$6:$BE$17,MATCH(G53,'Team Declaration'!$B$6:$B$17,0),MATCH(J58,'Team Declaration'!$C$4:$BE$4,0)))</f>
      </c>
      <c r="I58" s="202">
        <f>IF(J58=0,"",INDEX('Team Declaration'!$C$4:$BF$34,31,MATCH(J58,'Team Declaration'!$C$4:$BF$4,0)))</f>
      </c>
      <c r="J58" s="56"/>
      <c r="K58" s="57"/>
      <c r="L58" s="66">
        <v>3</v>
      </c>
      <c r="M58" s="59"/>
      <c r="N58" s="64"/>
      <c r="O58" s="64"/>
      <c r="P58" s="59"/>
      <c r="Q58" s="178"/>
      <c r="R58" s="59"/>
      <c r="S58" s="59"/>
      <c r="T58" s="173">
        <f t="shared" si="11"/>
        <v>0</v>
      </c>
      <c r="U58" s="59">
        <f t="shared" si="11"/>
        <v>0</v>
      </c>
      <c r="V58" s="59">
        <f t="shared" si="11"/>
        <v>0</v>
      </c>
      <c r="W58" s="59">
        <f t="shared" si="11"/>
        <v>0</v>
      </c>
      <c r="X58" s="59">
        <f t="shared" si="11"/>
        <v>0</v>
      </c>
      <c r="Y58" s="59">
        <f t="shared" si="11"/>
        <v>0</v>
      </c>
      <c r="Z58" s="59">
        <f t="shared" si="11"/>
        <v>0</v>
      </c>
      <c r="AA58" s="59"/>
      <c r="AB58" s="173"/>
    </row>
    <row r="59" spans="1:28" ht="12.75">
      <c r="A59" s="59"/>
      <c r="B59" s="67">
        <f>IF(D59=0,"",INDEX('Team Declaration'!$C$6:$BE$17,MATCH(A53,'Team Declaration'!$B$6:$B$17,0),MATCH(D59,'Team Declaration'!$C$4:$BE$4,0)))</f>
      </c>
      <c r="C59" s="211">
        <f>IF(D59=0,"",INDEX('Team Declaration'!$C$4:$BF$34,31,MATCH(D59,'Team Declaration'!$C$4:$BF$4,0)))</f>
      </c>
      <c r="D59" s="56"/>
      <c r="E59" s="208"/>
      <c r="F59" s="66">
        <v>2</v>
      </c>
      <c r="G59" s="59"/>
      <c r="H59" s="67">
        <f>IF(J59=0,"",INDEX('Team Declaration'!$C$6:$BE$17,MATCH(G53,'Team Declaration'!$B$6:$B$17,0),MATCH(J59,'Team Declaration'!$C$4:$BE$4,0)))</f>
      </c>
      <c r="I59" s="202">
        <f>IF(J59=0,"",INDEX('Team Declaration'!$C$4:$BF$34,31,MATCH(J59,'Team Declaration'!$C$4:$BF$4,0)))</f>
      </c>
      <c r="J59" s="56"/>
      <c r="K59" s="57"/>
      <c r="L59" s="66">
        <v>2</v>
      </c>
      <c r="M59" s="72" t="s">
        <v>50</v>
      </c>
      <c r="N59" s="64"/>
      <c r="O59" s="64"/>
      <c r="P59" s="129" t="s">
        <v>65</v>
      </c>
      <c r="Q59" s="130" t="s">
        <v>66</v>
      </c>
      <c r="R59" s="59"/>
      <c r="S59" s="59"/>
      <c r="T59" s="173">
        <f t="shared" si="11"/>
        <v>0</v>
      </c>
      <c r="U59" s="59">
        <f t="shared" si="11"/>
        <v>0</v>
      </c>
      <c r="V59" s="59">
        <f t="shared" si="11"/>
        <v>0</v>
      </c>
      <c r="W59" s="59">
        <f t="shared" si="11"/>
        <v>0</v>
      </c>
      <c r="X59" s="59">
        <f t="shared" si="11"/>
        <v>0</v>
      </c>
      <c r="Y59" s="59">
        <f t="shared" si="11"/>
        <v>0</v>
      </c>
      <c r="Z59" s="59">
        <f t="shared" si="11"/>
        <v>0</v>
      </c>
      <c r="AA59" s="59"/>
      <c r="AB59" s="173"/>
    </row>
    <row r="60" spans="1:28" ht="12.75">
      <c r="A60" s="63" t="str">
        <f>'Team Declaration'!$B9</f>
        <v>Discus</v>
      </c>
      <c r="B60" s="59"/>
      <c r="C60" s="65" t="s">
        <v>23</v>
      </c>
      <c r="D60" s="60"/>
      <c r="E60" s="65"/>
      <c r="F60" s="66"/>
      <c r="G60" s="63" t="str">
        <f>'Team Declaration'!$B13</f>
        <v>3000 metres</v>
      </c>
      <c r="H60" s="65"/>
      <c r="I60" s="65" t="s">
        <v>22</v>
      </c>
      <c r="J60" s="65"/>
      <c r="K60" s="65"/>
      <c r="L60" s="66"/>
      <c r="M60" s="70"/>
      <c r="N60" s="64"/>
      <c r="O60" s="64" t="str">
        <f>IF(SUM(T$60:Z$60)=0,"",IF(P60="","",INDEX('Team Declaration'!$C$35:$C$41,MATCH($P60,'Team Declaration'!$F$35:$F$41,0))))</f>
        <v>Eastbourne</v>
      </c>
      <c r="P60" s="65">
        <f>IF(COUNTIF(T$60:Z$60,"&gt;0.5")&gt;0,1,"")</f>
        <v>1</v>
      </c>
      <c r="Q60" s="60">
        <f>IF(SUM(T$60:Z$60)=0,"",IF(P60="","",INDEX('Team Declaration'!$E$35:$E$41,MATCH($P60,'Team Declaration'!$F$35:$F$41,0))))</f>
        <v>135.000003</v>
      </c>
      <c r="R60" s="59"/>
      <c r="S60" s="59"/>
      <c r="T60" s="173">
        <f>SUM(T$5:T59)+SUM(T61:T64)</f>
        <v>56.000001</v>
      </c>
      <c r="U60" s="131">
        <f>SUM(U$5:U59)+SUM(U61:U64)</f>
        <v>90.000002</v>
      </c>
      <c r="V60" s="132">
        <f>SUM(V$5:V59)+SUM(V61:V64)</f>
        <v>135.000003</v>
      </c>
      <c r="W60" s="132">
        <f>SUM(W$5:W59)+SUM(W61:W64)</f>
        <v>100.000004</v>
      </c>
      <c r="X60" s="132">
        <f>SUM(X$5:X59)+SUM(X61:X64)</f>
        <v>5E-06</v>
      </c>
      <c r="Y60" s="132">
        <f>SUM(Y$5:Y59)+SUM(Y61:Y64)</f>
        <v>6E-06</v>
      </c>
      <c r="Z60" s="132">
        <f>SUM(Z$5:Z59)+SUM(Z61:Z64)</f>
        <v>7.000007</v>
      </c>
      <c r="AA60" s="133"/>
      <c r="AB60" s="173"/>
    </row>
    <row r="61" spans="1:28" ht="12.75">
      <c r="A61" s="59"/>
      <c r="B61" s="67" t="s">
        <v>151</v>
      </c>
      <c r="C61" s="214" t="s">
        <v>150</v>
      </c>
      <c r="D61" s="56">
        <v>12</v>
      </c>
      <c r="E61" s="208">
        <v>25.22</v>
      </c>
      <c r="F61" s="66">
        <v>7</v>
      </c>
      <c r="G61" s="59"/>
      <c r="H61" s="67" t="str">
        <f>IF(J61=0,"",INDEX('Team Declaration'!$C$6:$BE$17,MATCH(G60,'Team Declaration'!$B$6:$B$17,0),MATCH(J61,'Team Declaration'!$C$4:$BE$4,0)))</f>
        <v>Jon Burrell</v>
      </c>
      <c r="I61" s="202" t="str">
        <f>IF(J61=0,"",INDEX('Team Declaration'!$C$4:$BF$34,31,MATCH(J61,'Team Declaration'!$C$4:$BF$4,0)))</f>
        <v>HHH</v>
      </c>
      <c r="J61" s="56">
        <v>17</v>
      </c>
      <c r="K61" s="57" t="s">
        <v>211</v>
      </c>
      <c r="L61" s="66">
        <v>7</v>
      </c>
      <c r="M61" s="70"/>
      <c r="N61" s="64"/>
      <c r="O61" s="64" t="str">
        <f>IF(SUM(T$60:Z$60)=0,"",IF(P61="","",INDEX('Team Declaration'!$C$35:$C$41,MATCH($P61,'Team Declaration'!$F$35:$F$41,0))))</f>
        <v>Haywards Heath &amp; Lewes</v>
      </c>
      <c r="P61" s="65">
        <f>IF(COUNTIF(T$60:Z$60,"&gt;0.5")&gt;2,2,"")</f>
        <v>2</v>
      </c>
      <c r="Q61" s="60">
        <f>IF(SUM(T$60:Z$60)=0,"",IF(P61="","",INDEX('Team Declaration'!$E$35:$E$41,MATCH($P61,'Team Declaration'!$F$35:$F$41,0))))</f>
        <v>100.000004</v>
      </c>
      <c r="R61" s="59"/>
      <c r="S61" s="59"/>
      <c r="T61" s="173">
        <f>IF(OR($D61=T$1,$D61=T$2,$D61=T$3,$D61=T$4),$F61,0)+IF(OR($J61=T$1,$J61=T$2,$J61=T$3,$J61=T$4),$L61,0)+IF(OR($P61=T$1,$P61=T$2,$P61=T$3,$P61=T$4),$S61,0)</f>
        <v>0</v>
      </c>
      <c r="U61" s="59">
        <f aca="true" t="shared" si="12" ref="U61:Z61">IF(OR($D61=U$1,$D61=U$2,$D61=U$3,$D61=U$4),$F61,0)+IF(OR($J61=U$1,$J61=U$2,$J61=U$3,$J61=U$4),$L61,0)+IF(OR($P61=U$1,$P61=U$2,$P61=U$3,$P61=U$4),$S61,0)</f>
        <v>0</v>
      </c>
      <c r="V61" s="59">
        <f t="shared" si="12"/>
        <v>0</v>
      </c>
      <c r="W61" s="59">
        <f t="shared" si="12"/>
        <v>7</v>
      </c>
      <c r="X61" s="59">
        <f t="shared" si="12"/>
        <v>0</v>
      </c>
      <c r="Y61" s="59">
        <f t="shared" si="12"/>
        <v>0</v>
      </c>
      <c r="Z61" s="59">
        <f t="shared" si="12"/>
        <v>7</v>
      </c>
      <c r="AA61" s="59"/>
      <c r="AB61" s="173"/>
    </row>
    <row r="62" spans="1:28" ht="12.75">
      <c r="A62" s="59"/>
      <c r="B62" s="67" t="str">
        <f>IF(D62=0,"",INDEX('Team Declaration'!$C$6:$BE$17,MATCH(A60,'Team Declaration'!$B$6:$B$17,0),MATCH(D62,'Team Declaration'!$C$4:$BE$4,0)))</f>
        <v>Bob Sumsion </v>
      </c>
      <c r="C62" s="211" t="str">
        <f>IF(D62=0,"",INDEX('Team Declaration'!$C$4:$BF$34,31,MATCH(D62,'Team Declaration'!$C$4:$BF$4,0)))</f>
        <v>ERAC</v>
      </c>
      <c r="D62" s="56">
        <v>4</v>
      </c>
      <c r="E62" s="208">
        <v>24.95</v>
      </c>
      <c r="F62" s="66">
        <v>6</v>
      </c>
      <c r="G62" s="59"/>
      <c r="H62" s="67" t="str">
        <f>IF(J62=0,"",INDEX('Team Declaration'!$C$6:$BE$17,MATCH(G60,'Team Declaration'!$B$6:$B$17,0),MATCH(J62,'Team Declaration'!$C$4:$BE$4,0)))</f>
        <v>Peter Witcomb</v>
      </c>
      <c r="I62" s="202" t="str">
        <f>IF(J62=0,"",INDEX('Team Declaration'!$C$4:$BF$34,31,MATCH(J62,'Team Declaration'!$C$4:$BF$4,0)))</f>
        <v>B&amp;H</v>
      </c>
      <c r="J62" s="56">
        <v>11</v>
      </c>
      <c r="K62" s="57" t="s">
        <v>212</v>
      </c>
      <c r="L62" s="66">
        <v>6</v>
      </c>
      <c r="M62" s="70"/>
      <c r="N62" s="64"/>
      <c r="O62" s="64" t="str">
        <f>IF(SUM(T$60:Z$60)=0,"",IF(P62="","",INDEX('Team Declaration'!$C$35:$C$41,MATCH($P62,'Team Declaration'!$F$35:$F$41,0))))</f>
        <v>Brighton &amp; Hove AC</v>
      </c>
      <c r="P62" s="65">
        <f>IF(COUNTIF(T$60:Z$60,"&gt;0.5")&gt;2,3,"")</f>
        <v>3</v>
      </c>
      <c r="Q62" s="60">
        <f>IF(SUM(T$60:Z$60)=0,"",IF(P62="","",INDEX('Team Declaration'!$E$35:$E$41,MATCH($P62,'Team Declaration'!$F$35:$F$41,0))))</f>
        <v>90.000002</v>
      </c>
      <c r="R62" s="59"/>
      <c r="S62" s="59"/>
      <c r="T62" s="173">
        <f aca="true" t="shared" si="13" ref="T62:Z66">IF(OR($D62=T$1,$D62=T$2,$D62=T$3,$D62=T$4),$F62,0)+IF(OR($J62=T$1,$J62=T$2,$J62=T$3,$J62=T$4),$L62,0)+IF(OR($P62=T$1,$P62=T$2,$P62=T$3,$P62=T$4),$S62,0)</f>
        <v>0</v>
      </c>
      <c r="U62" s="59">
        <f t="shared" si="13"/>
        <v>6</v>
      </c>
      <c r="V62" s="59">
        <f t="shared" si="13"/>
        <v>6</v>
      </c>
      <c r="W62" s="59">
        <f t="shared" si="13"/>
        <v>0</v>
      </c>
      <c r="X62" s="59">
        <f t="shared" si="13"/>
        <v>0</v>
      </c>
      <c r="Y62" s="59">
        <f t="shared" si="13"/>
        <v>0</v>
      </c>
      <c r="Z62" s="59">
        <f t="shared" si="13"/>
        <v>0</v>
      </c>
      <c r="AA62" s="59"/>
      <c r="AB62" s="173"/>
    </row>
    <row r="63" spans="1:28" ht="12.75">
      <c r="A63" s="59"/>
      <c r="B63" s="67" t="str">
        <f>IF(D63=0,"",INDEX('Team Declaration'!$C$6:$BE$17,MATCH(A60,'Team Declaration'!$B$6:$B$17,0),MATCH(D63,'Team Declaration'!$C$4:$BE$4,0)))</f>
        <v>Mike Ellis-Martin</v>
      </c>
      <c r="C63" s="211" t="str">
        <f>IF(D63=0,"",INDEX('Team Declaration'!$C$4:$BF$34,31,MATCH(D63,'Team Declaration'!$C$4:$BF$4,0)))</f>
        <v>B&amp;H</v>
      </c>
      <c r="D63" s="56">
        <v>11</v>
      </c>
      <c r="E63" s="208">
        <v>15.32</v>
      </c>
      <c r="F63" s="66">
        <v>5</v>
      </c>
      <c r="G63" s="59"/>
      <c r="H63" s="67" t="str">
        <f>IF(J63=0,"",INDEX('Team Declaration'!$C$6:$BE$17,MATCH(G60,'Team Declaration'!$B$6:$B$17,0),MATCH(J63,'Team Declaration'!$C$4:$BE$4,0)))</f>
        <v>Graham Purdye</v>
      </c>
      <c r="I63" s="202" t="str">
        <f>IF(J63=0,"",INDEX('Team Declaration'!$C$4:$BF$34,31,MATCH(J63,'Team Declaration'!$C$4:$BF$4,0)))</f>
        <v>ERAC</v>
      </c>
      <c r="J63" s="56">
        <v>14</v>
      </c>
      <c r="K63" s="57" t="s">
        <v>213</v>
      </c>
      <c r="L63" s="66">
        <v>5</v>
      </c>
      <c r="M63" s="70"/>
      <c r="N63" s="64"/>
      <c r="O63" s="64" t="str">
        <f>IF(SUM(T$60:Z$60)=0,"",IF(P63="","",INDEX('Team Declaration'!$C$35:$C$41,MATCH($P63,'Team Declaration'!$F$35:$F$41,0))))</f>
        <v>Arena 80</v>
      </c>
      <c r="P63" s="65">
        <f>IF(COUNTIF(T$60:Z$60,"&gt;0.5")&gt;3,4,"")</f>
        <v>4</v>
      </c>
      <c r="Q63" s="60">
        <f>IF(SUM(T$60:Z$60)=0,"",IF(P63="","",INDEX('Team Declaration'!$E$35:$E$41,MATCH($P63,'Team Declaration'!$F$35:$F$41,0))))</f>
        <v>56.000001</v>
      </c>
      <c r="R63" s="59"/>
      <c r="S63" s="59"/>
      <c r="T63" s="173">
        <f t="shared" si="13"/>
        <v>0</v>
      </c>
      <c r="U63" s="59">
        <f t="shared" si="13"/>
        <v>5</v>
      </c>
      <c r="V63" s="59">
        <f t="shared" si="13"/>
        <v>5</v>
      </c>
      <c r="W63" s="59">
        <f t="shared" si="13"/>
        <v>0</v>
      </c>
      <c r="X63" s="59">
        <f t="shared" si="13"/>
        <v>0</v>
      </c>
      <c r="Y63" s="59">
        <f t="shared" si="13"/>
        <v>0</v>
      </c>
      <c r="Z63" s="59">
        <f t="shared" si="13"/>
        <v>0</v>
      </c>
      <c r="AA63" s="59"/>
      <c r="AB63" s="173"/>
    </row>
    <row r="64" spans="1:28" ht="12.75">
      <c r="A64" s="59"/>
      <c r="B64" s="67">
        <f>IF(D64=0,"",INDEX('Team Declaration'!$C$6:$BE$17,MATCH(A60,'Team Declaration'!$B$6:$B$17,0),MATCH(D64,'Team Declaration'!$C$4:$BE$4,0)))</f>
      </c>
      <c r="C64" s="211">
        <f>IF(D64=0,"",INDEX('Team Declaration'!$C$4:$BF$34,31,MATCH(D64,'Team Declaration'!$C$4:$BF$4,0)))</f>
      </c>
      <c r="D64" s="56"/>
      <c r="E64" s="208"/>
      <c r="F64" s="66">
        <v>4</v>
      </c>
      <c r="G64" s="59"/>
      <c r="H64" s="67">
        <f>IF(J64=0,"",INDEX('Team Declaration'!$C$6:$BE$17,MATCH(G60,'Team Declaration'!$B$6:$B$17,0),MATCH(J64,'Team Declaration'!$C$4:$BE$4,0)))</f>
      </c>
      <c r="I64" s="202">
        <f>IF(J64=0,"",INDEX('Team Declaration'!$C$4:$BF$34,31,MATCH(J64,'Team Declaration'!$C$4:$BF$4,0)))</f>
      </c>
      <c r="J64" s="56"/>
      <c r="K64" s="57"/>
      <c r="L64" s="66">
        <v>4</v>
      </c>
      <c r="M64" s="70"/>
      <c r="N64" s="64"/>
      <c r="O64" s="64" t="str">
        <f>IF(SUM(T$60:Z$60)=0,"",IF(P64="","",INDEX('Team Declaration'!$C$35:$C$41,MATCH($P64,'Team Declaration'!$F$35:$F$41,0))))</f>
        <v>Worthing &amp; Steyning</v>
      </c>
      <c r="P64" s="65">
        <f>IF(COUNTIF(T$60:Z$60,"&gt;0.5")&gt;4,5,"")</f>
        <v>5</v>
      </c>
      <c r="Q64" s="60">
        <f>IF(SUM(T$60:Z$60)=0,"",IF(P64="","",INDEX('Team Declaration'!$E$35:$E$41,MATCH($P64,'Team Declaration'!$F$35:$F$41,0))))</f>
        <v>7.000007</v>
      </c>
      <c r="R64" s="59"/>
      <c r="S64" s="59"/>
      <c r="T64" s="173">
        <f t="shared" si="13"/>
        <v>0</v>
      </c>
      <c r="U64" s="59">
        <f t="shared" si="13"/>
        <v>0</v>
      </c>
      <c r="V64" s="59">
        <f t="shared" si="13"/>
        <v>0</v>
      </c>
      <c r="W64" s="59">
        <f t="shared" si="13"/>
        <v>0</v>
      </c>
      <c r="X64" s="59">
        <f t="shared" si="13"/>
        <v>0</v>
      </c>
      <c r="Y64" s="59">
        <f t="shared" si="13"/>
        <v>0</v>
      </c>
      <c r="Z64" s="59">
        <f t="shared" si="13"/>
        <v>0</v>
      </c>
      <c r="AA64" s="59"/>
      <c r="AB64" s="173"/>
    </row>
    <row r="65" spans="1:27" ht="12.75">
      <c r="A65" s="59"/>
      <c r="B65" s="67">
        <f>IF(D65=0,"",INDEX('Team Declaration'!$C$6:$BE$17,MATCH(A60,'Team Declaration'!$B$6:$B$17,0),MATCH(D65,'Team Declaration'!$C$4:$BE$4,0)))</f>
      </c>
      <c r="C65" s="211">
        <f>IF(D65=0,"",INDEX('Team Declaration'!$C$4:$BF$34,31,MATCH(D65,'Team Declaration'!$C$4:$BF$4,0)))</f>
      </c>
      <c r="D65" s="56"/>
      <c r="E65" s="208"/>
      <c r="F65" s="66">
        <v>3</v>
      </c>
      <c r="G65" s="59"/>
      <c r="H65" s="67">
        <f>IF(J65=0,"",INDEX('Team Declaration'!$C$6:$BE$17,MATCH(G60,'Team Declaration'!$B$6:$B$17,0),MATCH(J65,'Team Declaration'!$C$4:$BE$4,0)))</f>
      </c>
      <c r="I65" s="202">
        <f>IF(J65=0,"",INDEX('Team Declaration'!$C$4:$BF$34,31,MATCH(J65,'Team Declaration'!$C$4:$BF$4,0)))</f>
      </c>
      <c r="J65" s="56"/>
      <c r="K65" s="57"/>
      <c r="L65" s="66">
        <v>3</v>
      </c>
      <c r="M65" s="201"/>
      <c r="N65" s="64"/>
      <c r="O65" s="64">
        <f>IF(SUM(T$60:Z$60)=0,"",IF(P65="","",INDEX('Team Declaration'!$C$35:$C$41,MATCH($P65,'Team Declaration'!$F$35:$F$41,0))))</f>
      </c>
      <c r="P65" s="65">
        <f>IF(COUNTIF(T$60:Z$60,"&gt;0.5")&gt;5,6,"")</f>
      </c>
      <c r="Q65" s="60">
        <f>IF(SUM(T$60:Z$60)=0,"",IF(P65="","",INDEX('Team Declaration'!$E$35:$E$41,MATCH($P65,'Team Declaration'!$F$35:$F$41,0))))</f>
      </c>
      <c r="R65" s="59"/>
      <c r="S65" s="173"/>
      <c r="T65" s="59">
        <f t="shared" si="13"/>
        <v>0</v>
      </c>
      <c r="U65" s="59">
        <f t="shared" si="13"/>
        <v>0</v>
      </c>
      <c r="V65" s="59">
        <f t="shared" si="13"/>
        <v>0</v>
      </c>
      <c r="W65" s="59">
        <f t="shared" si="13"/>
        <v>0</v>
      </c>
      <c r="X65" s="59">
        <f t="shared" si="13"/>
        <v>0</v>
      </c>
      <c r="Y65" s="59">
        <f t="shared" si="13"/>
        <v>0</v>
      </c>
      <c r="Z65" s="59">
        <f t="shared" si="13"/>
        <v>0</v>
      </c>
      <c r="AA65" s="173"/>
    </row>
    <row r="66" spans="1:27" ht="12.75">
      <c r="A66" s="59"/>
      <c r="B66" s="67">
        <f>IF(D66=0,"",INDEX('Team Declaration'!$C$6:$BE$17,MATCH(A60,'Team Declaration'!$B$6:$B$17,0),MATCH(D66,'Team Declaration'!$C$4:$BE$4,0)))</f>
      </c>
      <c r="C66" s="211">
        <f>IF(D66=0,"",INDEX('Team Declaration'!$C$4:$BF$34,31,MATCH(D66,'Team Declaration'!$C$4:$BF$4,0)))</f>
      </c>
      <c r="D66" s="56"/>
      <c r="E66" s="208">
        <v>0</v>
      </c>
      <c r="F66" s="66">
        <v>2</v>
      </c>
      <c r="G66" s="59"/>
      <c r="H66" s="67">
        <f>IF(J66=0,"",INDEX('Team Declaration'!$C$6:$BE$17,MATCH(G60,'Team Declaration'!$B$6:$B$17,0),MATCH(J66,'Team Declaration'!$C$4:$BE$4,0)))</f>
      </c>
      <c r="I66" s="202">
        <f>IF(J66=0,"",INDEX('Team Declaration'!$C$4:$BF$34,31,MATCH(J66,'Team Declaration'!$C$4:$BF$4,0)))</f>
      </c>
      <c r="J66" s="56"/>
      <c r="K66" s="57">
        <v>0</v>
      </c>
      <c r="L66" s="66">
        <v>2</v>
      </c>
      <c r="M66" s="201"/>
      <c r="N66" s="64"/>
      <c r="O66" s="64">
        <f>IF(SUM(T$60:Z$60)=0,"",IF(P66="","",INDEX('Team Declaration'!$C$35:$C$41,MATCH($P66,'Team Declaration'!$F$35:$F$41,0))))</f>
      </c>
      <c r="P66" s="65">
        <f>IF(COUNTIF(T$60:Z$60,"&gt;0.5")&gt;6,7,"")</f>
      </c>
      <c r="Q66" s="60">
        <f>IF(SUM(T$60:Z$60)=0,"",IF(P66="","",INDEX('Team Declaration'!$E$35:$E$41,MATCH($P66,'Team Declaration'!$F$35:$F$41,0))))</f>
      </c>
      <c r="R66" s="59"/>
      <c r="S66" s="173"/>
      <c r="T66" s="59">
        <f t="shared" si="13"/>
        <v>0</v>
      </c>
      <c r="U66" s="59">
        <f t="shared" si="13"/>
        <v>0</v>
      </c>
      <c r="V66" s="59">
        <f t="shared" si="13"/>
        <v>0</v>
      </c>
      <c r="W66" s="59">
        <f t="shared" si="13"/>
        <v>0</v>
      </c>
      <c r="X66" s="59">
        <f t="shared" si="13"/>
        <v>0</v>
      </c>
      <c r="Y66" s="59">
        <f t="shared" si="13"/>
        <v>0</v>
      </c>
      <c r="Z66" s="59">
        <f t="shared" si="13"/>
        <v>0</v>
      </c>
      <c r="AA66" s="173"/>
    </row>
    <row r="67" spans="1:28" ht="3.75" customHeight="1">
      <c r="A67" s="59"/>
      <c r="B67" s="59"/>
      <c r="C67" s="173"/>
      <c r="D67" s="60"/>
      <c r="E67" s="60"/>
      <c r="F67" s="59"/>
      <c r="G67" s="59"/>
      <c r="H67" s="59"/>
      <c r="I67" s="59"/>
      <c r="J67" s="60"/>
      <c r="K67" s="64"/>
      <c r="L67" s="59"/>
      <c r="M67" s="59"/>
      <c r="N67" s="64"/>
      <c r="O67" s="64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</row>
    <row r="68" spans="1:28" ht="12.75">
      <c r="A68" s="253" t="str">
        <f>CONCATENATE("Sussex Vets League -  ",'Team Declaration'!H1," - ",TEXT('Team Declaration'!O1,"d mmm yyyy"))</f>
        <v>Sussex Vets League -  LEWES - 8 Jul 2015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109"/>
      <c r="S68" s="109"/>
      <c r="T68" s="59" t="s">
        <v>67</v>
      </c>
      <c r="U68" s="112" t="s">
        <v>25</v>
      </c>
      <c r="V68" s="112" t="s">
        <v>29</v>
      </c>
      <c r="W68" s="112" t="s">
        <v>27</v>
      </c>
      <c r="X68" s="112" t="s">
        <v>33</v>
      </c>
      <c r="Y68" s="112" t="s">
        <v>31</v>
      </c>
      <c r="Z68" s="112" t="s">
        <v>35</v>
      </c>
      <c r="AA68" s="112"/>
      <c r="AB68" s="60"/>
    </row>
    <row r="69" spans="1:28" ht="12.75">
      <c r="A69" s="253"/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109"/>
      <c r="S69" s="109"/>
      <c r="T69" s="59" t="s">
        <v>68</v>
      </c>
      <c r="U69" s="112" t="s">
        <v>26</v>
      </c>
      <c r="V69" s="112" t="s">
        <v>30</v>
      </c>
      <c r="W69" s="112" t="s">
        <v>28</v>
      </c>
      <c r="X69" s="112" t="s">
        <v>34</v>
      </c>
      <c r="Y69" s="112" t="s">
        <v>32</v>
      </c>
      <c r="Z69" s="112" t="s">
        <v>36</v>
      </c>
      <c r="AA69" s="112"/>
      <c r="AB69" s="60"/>
    </row>
    <row r="70" spans="1:28" ht="15.75">
      <c r="A70" s="110" t="s">
        <v>39</v>
      </c>
      <c r="B70" s="109"/>
      <c r="C70" s="111" t="s">
        <v>1</v>
      </c>
      <c r="D70" s="112"/>
      <c r="E70" s="112"/>
      <c r="F70" s="109"/>
      <c r="G70" s="109"/>
      <c r="H70" s="109"/>
      <c r="I70" s="111" t="s">
        <v>0</v>
      </c>
      <c r="J70" s="112"/>
      <c r="K70" s="113"/>
      <c r="L70" s="109"/>
      <c r="M70" s="109"/>
      <c r="N70" s="113"/>
      <c r="O70" s="113"/>
      <c r="P70" s="109"/>
      <c r="Q70" s="109"/>
      <c r="R70" s="109"/>
      <c r="S70" s="109"/>
      <c r="T70" s="59">
        <v>20</v>
      </c>
      <c r="U70" s="112">
        <v>21</v>
      </c>
      <c r="V70" s="112">
        <v>24</v>
      </c>
      <c r="W70" s="112">
        <v>28</v>
      </c>
      <c r="X70" s="112">
        <v>27</v>
      </c>
      <c r="Y70" s="112">
        <v>26</v>
      </c>
      <c r="Z70" s="112">
        <v>22</v>
      </c>
      <c r="AA70" s="112"/>
      <c r="AB70" s="60"/>
    </row>
    <row r="71" spans="1:28" ht="12.75">
      <c r="A71" s="111" t="str">
        <f>'Team Declaration'!$B22</f>
        <v>Shot</v>
      </c>
      <c r="B71" s="109"/>
      <c r="C71" s="114" t="s">
        <v>8</v>
      </c>
      <c r="D71" s="112"/>
      <c r="E71" s="114"/>
      <c r="F71" s="115"/>
      <c r="G71" s="111" t="str">
        <f>'Team Declaration'!$B27</f>
        <v>2000m Walk</v>
      </c>
      <c r="H71" s="114"/>
      <c r="I71" s="114" t="s">
        <v>8</v>
      </c>
      <c r="J71" s="114"/>
      <c r="K71" s="114"/>
      <c r="L71" s="115"/>
      <c r="M71" s="111" t="str">
        <f>'Team Declaration'!$B26</f>
        <v>200 metres</v>
      </c>
      <c r="N71" s="114"/>
      <c r="O71" s="114" t="s">
        <v>8</v>
      </c>
      <c r="P71" s="114"/>
      <c r="Q71" s="114"/>
      <c r="R71" s="109"/>
      <c r="S71" s="109"/>
      <c r="T71" s="59">
        <v>30</v>
      </c>
      <c r="U71" s="112">
        <v>31</v>
      </c>
      <c r="V71" s="112">
        <v>34</v>
      </c>
      <c r="W71" s="112">
        <v>38</v>
      </c>
      <c r="X71" s="112">
        <v>37</v>
      </c>
      <c r="Y71" s="112">
        <v>36</v>
      </c>
      <c r="Z71" s="112">
        <v>32</v>
      </c>
      <c r="AA71" s="112"/>
      <c r="AB71" s="60"/>
    </row>
    <row r="72" spans="1:28" ht="12.75">
      <c r="A72" s="109"/>
      <c r="B72" s="206" t="str">
        <f>IF(D72=0,"",INDEX('Team Declaration'!$C$22:$BE$33,MATCH(A71,'Team Declaration'!$B$22:$B$33,0),MATCH(D72,'Team Declaration'!$C$20:$BE$20,0)))</f>
        <v>Sarah Hewitt</v>
      </c>
      <c r="C72" s="206" t="str">
        <f>IF(D72=0,"",INDEX('Team Declaration'!$C$20:$BF$34,15,MATCH(D72,'Team Declaration'!$C$20:$BF$20,0)))</f>
        <v>B&amp;H</v>
      </c>
      <c r="D72" s="207" t="s">
        <v>25</v>
      </c>
      <c r="E72" s="210">
        <v>9.11</v>
      </c>
      <c r="F72" s="115">
        <v>6</v>
      </c>
      <c r="G72" s="109"/>
      <c r="H72" s="116" t="str">
        <f>IF(J72=0,"",INDEX('Team Declaration'!$C$22:$BE$33,MATCH(G71,'Team Declaration'!$B$22:$B$33,0),MATCH(J72,'Team Declaration'!$C$20:$BE$20,0)))</f>
        <v>Camilla Moyle</v>
      </c>
      <c r="I72" s="183" t="str">
        <f>IF(J72=0,"",INDEX('Team Declaration'!$C$20:$BF$34,15,MATCH(J72,'Team Declaration'!$C$20:$BF$20,0)))</f>
        <v>B&amp;H</v>
      </c>
      <c r="J72" s="56" t="s">
        <v>25</v>
      </c>
      <c r="K72" s="57" t="s">
        <v>168</v>
      </c>
      <c r="L72" s="115">
        <v>6</v>
      </c>
      <c r="M72" s="109"/>
      <c r="N72" s="116" t="str">
        <f>IF(P72=0,"",INDEX('Team Declaration'!$C$22:$BE$33,MATCH(M71,'Team Declaration'!$B$22:$B$33,0),MATCH(P72,'Team Declaration'!$C$20:$BE$20,0)))</f>
        <v>Catriona Gardiner</v>
      </c>
      <c r="O72" s="183" t="str">
        <f>IF(P72=0,"",INDEX('Team Declaration'!$C$20:$BF$34,15,MATCH(P72,'Team Declaration'!$C$20:$BF$20,0)))</f>
        <v>B&amp;H</v>
      </c>
      <c r="P72" s="56" t="s">
        <v>25</v>
      </c>
      <c r="Q72" s="57">
        <v>30.5</v>
      </c>
      <c r="R72" s="109"/>
      <c r="S72" s="109">
        <v>6</v>
      </c>
      <c r="T72" s="59">
        <f>IF(OR($D72=T$68,$D72=T$69,$D72=T$70,$D72=T$71),$F72,0)+IF(OR($J72=T$68,$J72=T$69,$J72=T$70,$J72=T$71),$L72,0)+IF(OR($P72=T$68,$P72=T$69,$P72=T$70,$P72=T$71),$S72,0)</f>
        <v>0</v>
      </c>
      <c r="U72" s="109">
        <f aca="true" t="shared" si="14" ref="U72:Z72">IF(OR($D72=U$68,$D72=U$69,$D72=U$70,$D72=U$71),$F72,0)+IF(OR($J72=U$68,$J72=U$69,$J72=U$70,$J72=U$71),$L72,0)+IF(OR($P72=U$68,$P72=U$69,$P72=U$70,$P72=U$71),$S72,0)</f>
        <v>18</v>
      </c>
      <c r="V72" s="109">
        <f t="shared" si="14"/>
        <v>0</v>
      </c>
      <c r="W72" s="109">
        <f t="shared" si="14"/>
        <v>0</v>
      </c>
      <c r="X72" s="109">
        <f t="shared" si="14"/>
        <v>0</v>
      </c>
      <c r="Y72" s="109">
        <f t="shared" si="14"/>
        <v>0</v>
      </c>
      <c r="Z72" s="109">
        <f t="shared" si="14"/>
        <v>0</v>
      </c>
      <c r="AA72" s="109"/>
      <c r="AB72" s="59"/>
    </row>
    <row r="73" spans="1:28" ht="12.75">
      <c r="A73" s="109"/>
      <c r="B73" s="206" t="str">
        <f>IF(D73=0,"",INDEX('Team Declaration'!$C$22:$BE$33,MATCH(A71,'Team Declaration'!$B$22:$B$33,0),MATCH(D73,'Team Declaration'!$C$20:$BE$20,0)))</f>
        <v>Felicity Webster</v>
      </c>
      <c r="C73" s="206" t="str">
        <f>IF(D73=0,"",INDEX('Team Declaration'!$C$20:$BF$34,15,MATCH(D73,'Team Declaration'!$C$20:$BF$20,0)))</f>
        <v>ERAC</v>
      </c>
      <c r="D73" s="207" t="s">
        <v>29</v>
      </c>
      <c r="E73" s="210">
        <v>7</v>
      </c>
      <c r="F73" s="115">
        <v>5</v>
      </c>
      <c r="G73" s="109"/>
      <c r="H73" s="116" t="str">
        <f>IF(J73=0,"",INDEX('Team Declaration'!$C$22:$BE$33,MATCH(G71,'Team Declaration'!$B$22:$B$33,0),MATCH(J73,'Team Declaration'!$C$20:$BE$20,0)))</f>
        <v>Linda Tullett</v>
      </c>
      <c r="I73" s="183" t="str">
        <f>IF(J73=0,"",INDEX('Team Declaration'!$C$20:$BF$34,15,MATCH(J73,'Team Declaration'!$C$20:$BF$20,0)))</f>
        <v>HHH</v>
      </c>
      <c r="J73" s="56" t="s">
        <v>33</v>
      </c>
      <c r="K73" s="57" t="s">
        <v>169</v>
      </c>
      <c r="L73" s="115">
        <v>5</v>
      </c>
      <c r="M73" s="109"/>
      <c r="N73" s="116" t="str">
        <f>IF(P73=0,"",INDEX('Team Declaration'!$C$22:$BE$33,MATCH(M71,'Team Declaration'!$B$22:$B$33,0),MATCH(P73,'Team Declaration'!$C$20:$BE$20,0)))</f>
        <v>Isobel Muir</v>
      </c>
      <c r="O73" s="183" t="str">
        <f>IF(P73=0,"",INDEX('Team Declaration'!$C$20:$BF$34,15,MATCH(P73,'Team Declaration'!$C$20:$BF$20,0)))</f>
        <v>A80</v>
      </c>
      <c r="P73" s="56" t="s">
        <v>67</v>
      </c>
      <c r="Q73" s="57">
        <v>32.5</v>
      </c>
      <c r="R73" s="109"/>
      <c r="S73" s="109">
        <v>5</v>
      </c>
      <c r="T73" s="59">
        <f aca="true" t="shared" si="15" ref="T73:Z77">IF(OR($D73=T$68,$D73=T$69,$D73=T$70,$D73=T$71),$F73,0)+IF(OR($J73=T$68,$J73=T$69,$J73=T$70,$J73=T$71),$L73,0)+IF(OR($P73=T$68,$P73=T$69,$P73=T$70,$P73=T$71),$S73,0)</f>
        <v>5</v>
      </c>
      <c r="U73" s="109">
        <f t="shared" si="15"/>
        <v>0</v>
      </c>
      <c r="V73" s="109">
        <f t="shared" si="15"/>
        <v>5</v>
      </c>
      <c r="W73" s="109">
        <f t="shared" si="15"/>
        <v>0</v>
      </c>
      <c r="X73" s="109">
        <f t="shared" si="15"/>
        <v>5</v>
      </c>
      <c r="Y73" s="109">
        <f t="shared" si="15"/>
        <v>0</v>
      </c>
      <c r="Z73" s="109">
        <f t="shared" si="15"/>
        <v>0</v>
      </c>
      <c r="AA73" s="109"/>
      <c r="AB73" s="59"/>
    </row>
    <row r="74" spans="1:28" ht="12.75">
      <c r="A74" s="109"/>
      <c r="B74" s="206" t="str">
        <f>IF(D74=0,"",INDEX('Team Declaration'!$C$22:$BE$33,MATCH(A71,'Team Declaration'!$B$22:$B$33,0),MATCH(D74,'Team Declaration'!$C$20:$BE$20,0)))</f>
        <v>Linda Tullett</v>
      </c>
      <c r="C74" s="206" t="str">
        <f>IF(D74=0,"",INDEX('Team Declaration'!$C$20:$BF$34,15,MATCH(D74,'Team Declaration'!$C$20:$BF$20,0)))</f>
        <v>HHH</v>
      </c>
      <c r="D74" s="207" t="s">
        <v>33</v>
      </c>
      <c r="E74" s="210">
        <v>4.46</v>
      </c>
      <c r="F74" s="115">
        <v>4</v>
      </c>
      <c r="G74" s="109"/>
      <c r="H74" s="116">
        <f>IF(J74=0,"",INDEX('Team Declaration'!$C$22:$BE$33,MATCH(G71,'Team Declaration'!$B$22:$B$33,0),MATCH(J74,'Team Declaration'!$C$20:$BE$20,0)))</f>
      </c>
      <c r="I74" s="183">
        <f>IF(J74=0,"",INDEX('Team Declaration'!$C$20:$BF$34,15,MATCH(J74,'Team Declaration'!$C$20:$BF$20,0)))</f>
      </c>
      <c r="J74" s="56"/>
      <c r="K74" s="57"/>
      <c r="L74" s="115">
        <v>4</v>
      </c>
      <c r="M74" s="109"/>
      <c r="N74" s="116" t="str">
        <f>IF(P74=0,"",INDEX('Team Declaration'!$C$22:$BE$33,MATCH(M71,'Team Declaration'!$B$22:$B$33,0),MATCH(P74,'Team Declaration'!$C$20:$BE$20,0)))</f>
        <v>Felicity Webster</v>
      </c>
      <c r="O74" s="183" t="str">
        <f>IF(P74=0,"",INDEX('Team Declaration'!$C$20:$BF$34,15,MATCH(P74,'Team Declaration'!$C$20:$BF$20,0)))</f>
        <v>ERAC</v>
      </c>
      <c r="P74" s="58" t="s">
        <v>29</v>
      </c>
      <c r="Q74" s="57">
        <v>33.2</v>
      </c>
      <c r="R74" s="109"/>
      <c r="S74" s="109">
        <v>4</v>
      </c>
      <c r="T74" s="59">
        <f t="shared" si="15"/>
        <v>0</v>
      </c>
      <c r="U74" s="109">
        <f t="shared" si="15"/>
        <v>0</v>
      </c>
      <c r="V74" s="109">
        <f t="shared" si="15"/>
        <v>4</v>
      </c>
      <c r="W74" s="109">
        <f t="shared" si="15"/>
        <v>0</v>
      </c>
      <c r="X74" s="109">
        <f t="shared" si="15"/>
        <v>4</v>
      </c>
      <c r="Y74" s="109">
        <f t="shared" si="15"/>
        <v>0</v>
      </c>
      <c r="Z74" s="109">
        <f t="shared" si="15"/>
        <v>0</v>
      </c>
      <c r="AA74" s="109"/>
      <c r="AB74" s="59"/>
    </row>
    <row r="75" spans="1:28" ht="12.75">
      <c r="A75" s="109"/>
      <c r="B75" s="116">
        <f>IF(D75=0,"",INDEX('Team Declaration'!$C$22:$BE$33,MATCH(A71,'Team Declaration'!$B$22:$B$33,0),MATCH(D75,'Team Declaration'!$C$20:$BE$20,0)))</f>
      </c>
      <c r="C75" s="206">
        <f>IF(D75=0,"",INDEX('Team Declaration'!$C$20:$BF$34,15,MATCH(D75,'Team Declaration'!$C$20:$BF$20,0)))</f>
      </c>
      <c r="D75" s="56"/>
      <c r="E75" s="208"/>
      <c r="F75" s="115">
        <v>3</v>
      </c>
      <c r="G75" s="109"/>
      <c r="H75" s="116">
        <f>IF(J75=0,"",INDEX('Team Declaration'!$C$22:$BE$33,MATCH(G71,'Team Declaration'!$B$22:$B$33,0),MATCH(J75,'Team Declaration'!$C$20:$BE$20,0)))</f>
      </c>
      <c r="I75" s="183">
        <f>IF(J75=0,"",INDEX('Team Declaration'!$C$20:$BF$34,15,MATCH(J75,'Team Declaration'!$C$20:$BF$20,0)))</f>
      </c>
      <c r="J75" s="56"/>
      <c r="K75" s="57"/>
      <c r="L75" s="115">
        <v>3</v>
      </c>
      <c r="M75" s="109"/>
      <c r="N75" s="116" t="str">
        <f>IF(P75=0,"",INDEX('Team Declaration'!$C$22:$BE$33,MATCH(M71,'Team Declaration'!$B$22:$B$33,0),MATCH(P75,'Team Declaration'!$C$20:$BE$20,0)))</f>
        <v>Jo Buckley</v>
      </c>
      <c r="O75" s="183" t="str">
        <f>IF(P75=0,"",INDEX('Team Declaration'!$C$20:$BF$34,15,MATCH(P75,'Team Declaration'!$C$20:$BF$20,0)))</f>
        <v>HHH</v>
      </c>
      <c r="P75" s="56" t="s">
        <v>33</v>
      </c>
      <c r="Q75" s="57">
        <v>35.3</v>
      </c>
      <c r="R75" s="109"/>
      <c r="S75" s="109">
        <v>3</v>
      </c>
      <c r="T75" s="59">
        <f t="shared" si="15"/>
        <v>0</v>
      </c>
      <c r="U75" s="109">
        <f t="shared" si="15"/>
        <v>0</v>
      </c>
      <c r="V75" s="109">
        <f t="shared" si="15"/>
        <v>0</v>
      </c>
      <c r="W75" s="109">
        <f t="shared" si="15"/>
        <v>0</v>
      </c>
      <c r="X75" s="109">
        <f t="shared" si="15"/>
        <v>3</v>
      </c>
      <c r="Y75" s="109">
        <f t="shared" si="15"/>
        <v>0</v>
      </c>
      <c r="Z75" s="109">
        <f t="shared" si="15"/>
        <v>0</v>
      </c>
      <c r="AA75" s="109"/>
      <c r="AB75" s="59"/>
    </row>
    <row r="76" spans="1:28" ht="12.75">
      <c r="A76" s="109"/>
      <c r="B76" s="116">
        <f>IF(D76=0,"",INDEX('Team Declaration'!$C$22:$BE$33,MATCH(A71,'Team Declaration'!$B$22:$B$33,0),MATCH(D76,'Team Declaration'!$C$20:$BE$20,0)))</f>
      </c>
      <c r="C76" s="206">
        <f>IF(D76=0,"",INDEX('Team Declaration'!$C$20:$BF$34,15,MATCH(D76,'Team Declaration'!$C$20:$BF$20,0)))</f>
      </c>
      <c r="D76" s="56"/>
      <c r="E76" s="208"/>
      <c r="F76" s="115">
        <v>2</v>
      </c>
      <c r="G76" s="109"/>
      <c r="H76" s="116">
        <f>IF(J76=0,"",INDEX('Team Declaration'!$C$22:$BE$33,MATCH(G71,'Team Declaration'!$B$22:$B$33,0),MATCH(J76,'Team Declaration'!$C$20:$BE$20,0)))</f>
      </c>
      <c r="I76" s="183">
        <f>IF(J76=0,"",INDEX('Team Declaration'!$C$20:$BF$34,15,MATCH(J76,'Team Declaration'!$C$20:$BF$20,0)))</f>
      </c>
      <c r="J76" s="56"/>
      <c r="K76" s="57"/>
      <c r="L76" s="115">
        <v>2</v>
      </c>
      <c r="M76" s="109"/>
      <c r="N76" s="116">
        <f>IF(P76=0,"",INDEX('Team Declaration'!$C$22:$BE$33,MATCH(M71,'Team Declaration'!$B$22:$B$33,0),MATCH(P76,'Team Declaration'!$C$20:$BE$20,0)))</f>
      </c>
      <c r="O76" s="183">
        <f>IF(P76=0,"",INDEX('Team Declaration'!$C$20:$BF$34,15,MATCH(P76,'Team Declaration'!$C$20:$BF$20,0)))</f>
      </c>
      <c r="P76" s="56"/>
      <c r="Q76" s="57"/>
      <c r="R76" s="109"/>
      <c r="S76" s="109">
        <v>2</v>
      </c>
      <c r="T76" s="59">
        <f t="shared" si="15"/>
        <v>0</v>
      </c>
      <c r="U76" s="109">
        <f t="shared" si="15"/>
        <v>0</v>
      </c>
      <c r="V76" s="109">
        <f t="shared" si="15"/>
        <v>0</v>
      </c>
      <c r="W76" s="109">
        <f t="shared" si="15"/>
        <v>0</v>
      </c>
      <c r="X76" s="109">
        <f t="shared" si="15"/>
        <v>0</v>
      </c>
      <c r="Y76" s="109">
        <f t="shared" si="15"/>
        <v>0</v>
      </c>
      <c r="Z76" s="109">
        <f t="shared" si="15"/>
        <v>0</v>
      </c>
      <c r="AA76" s="109"/>
      <c r="AB76" s="59"/>
    </row>
    <row r="77" spans="1:28" ht="12.75">
      <c r="A77" s="109"/>
      <c r="B77" s="116">
        <f>IF(D77=0,"",INDEX('Team Declaration'!$C$22:$BE$33,MATCH(A71,'Team Declaration'!$B$22:$B$33,0),MATCH(D77,'Team Declaration'!$C$20:$BE$20,0)))</f>
      </c>
      <c r="C77" s="206">
        <f>IF(D77=0,"",INDEX('Team Declaration'!$C$20:$BF$34,15,MATCH(D77,'Team Declaration'!$C$20:$BF$20,0)))</f>
      </c>
      <c r="D77" s="56"/>
      <c r="E77" s="208"/>
      <c r="F77" s="115">
        <v>1</v>
      </c>
      <c r="G77" s="109"/>
      <c r="H77" s="116">
        <f>IF(J77=0,"",INDEX('Team Declaration'!$C$22:$BE$33,MATCH(G71,'Team Declaration'!$B$22:$B$33,0),MATCH(J77,'Team Declaration'!$C$20:$BE$20,0)))</f>
      </c>
      <c r="I77" s="183">
        <f>IF(J77=0,"",INDEX('Team Declaration'!$C$20:$BF$34,15,MATCH(J77,'Team Declaration'!$C$20:$BF$20,0)))</f>
      </c>
      <c r="J77" s="56"/>
      <c r="K77" s="57"/>
      <c r="L77" s="115">
        <v>1</v>
      </c>
      <c r="M77" s="109"/>
      <c r="N77" s="116">
        <f>IF(P77=0,"",INDEX('Team Declaration'!$C$22:$BE$33,MATCH(M71,'Team Declaration'!$B$22:$B$33,0),MATCH(P77,'Team Declaration'!$C$20:$BE$20,0)))</f>
      </c>
      <c r="O77" s="183">
        <f>IF(P77=0,"",INDEX('Team Declaration'!$C$20:$BF$34,15,MATCH(P77,'Team Declaration'!$C$20:$BF$20,0)))</f>
      </c>
      <c r="P77" s="56"/>
      <c r="Q77" s="57"/>
      <c r="R77" s="109"/>
      <c r="S77" s="109">
        <v>1</v>
      </c>
      <c r="T77" s="59">
        <f t="shared" si="15"/>
        <v>0</v>
      </c>
      <c r="U77" s="109">
        <f t="shared" si="15"/>
        <v>0</v>
      </c>
      <c r="V77" s="109">
        <f t="shared" si="15"/>
        <v>0</v>
      </c>
      <c r="W77" s="109">
        <f t="shared" si="15"/>
        <v>0</v>
      </c>
      <c r="X77" s="109">
        <f t="shared" si="15"/>
        <v>0</v>
      </c>
      <c r="Y77" s="109">
        <f t="shared" si="15"/>
        <v>0</v>
      </c>
      <c r="Z77" s="109">
        <f t="shared" si="15"/>
        <v>0</v>
      </c>
      <c r="AA77" s="109"/>
      <c r="AB77" s="59"/>
    </row>
    <row r="78" spans="1:28" ht="12.75">
      <c r="A78" s="111" t="str">
        <f>'Team Declaration'!$B22</f>
        <v>Shot</v>
      </c>
      <c r="B78" s="112"/>
      <c r="C78" s="114" t="s">
        <v>22</v>
      </c>
      <c r="D78" s="112"/>
      <c r="E78" s="114"/>
      <c r="F78" s="115"/>
      <c r="G78" s="111" t="str">
        <f>'Team Declaration'!$B27</f>
        <v>2000m Walk</v>
      </c>
      <c r="H78" s="112"/>
      <c r="I78" s="114" t="s">
        <v>10</v>
      </c>
      <c r="J78" s="114"/>
      <c r="K78" s="181"/>
      <c r="L78" s="115"/>
      <c r="M78" s="111" t="str">
        <f>'Team Declaration'!$B26</f>
        <v>200 metres</v>
      </c>
      <c r="N78" s="112"/>
      <c r="O78" s="114" t="s">
        <v>10</v>
      </c>
      <c r="P78" s="114"/>
      <c r="Q78" s="181"/>
      <c r="R78" s="109"/>
      <c r="S78" s="109"/>
      <c r="T78" s="59">
        <v>1E-06</v>
      </c>
      <c r="U78" s="144">
        <v>2E-06</v>
      </c>
      <c r="V78" s="144">
        <v>3E-06</v>
      </c>
      <c r="W78" s="144">
        <v>4E-06</v>
      </c>
      <c r="X78" s="144">
        <v>5E-06</v>
      </c>
      <c r="Y78" s="144">
        <v>6E-06</v>
      </c>
      <c r="Z78" s="144">
        <v>7E-06</v>
      </c>
      <c r="AA78" s="144"/>
      <c r="AB78" s="59"/>
    </row>
    <row r="79" spans="1:28" ht="12.75">
      <c r="A79" s="109"/>
      <c r="B79" s="206" t="str">
        <f>IF(D79=0,"",INDEX('Team Declaration'!$C$22:$BE$33,MATCH(A78,'Team Declaration'!$B$22:$B$33,0),MATCH(D79,'Team Declaration'!$C$20:$BE$20,0)))</f>
        <v>Jenny Denyer</v>
      </c>
      <c r="C79" s="206" t="str">
        <f>IF(D79=0,"",INDEX('Team Declaration'!$C$20:$BF$34,15,MATCH(D79,'Team Declaration'!$C$20:$BF$20,0)))</f>
        <v>HHH</v>
      </c>
      <c r="D79" s="207">
        <v>27</v>
      </c>
      <c r="E79" s="210">
        <v>6.91</v>
      </c>
      <c r="F79" s="115">
        <v>6</v>
      </c>
      <c r="G79" s="109"/>
      <c r="H79" s="116" t="str">
        <f>IF(J79=0,"",INDEX('Team Declaration'!$C$22:$BE$33,MATCH(G78,'Team Declaration'!$B$22:$B$33,0),MATCH(J79,'Team Declaration'!$C$20:$BE$20,0)))</f>
        <v>Manjula Moon</v>
      </c>
      <c r="I79" s="183" t="str">
        <f>IF(J79=0,"",INDEX('Team Declaration'!$C$20:$BF$34,15,MATCH(J79,'Team Declaration'!$C$20:$BF$20,0)))</f>
        <v>B&amp;H</v>
      </c>
      <c r="J79" s="56" t="s">
        <v>26</v>
      </c>
      <c r="K79" s="57" t="s">
        <v>171</v>
      </c>
      <c r="L79" s="115">
        <v>6</v>
      </c>
      <c r="M79" s="109"/>
      <c r="N79" s="116" t="str">
        <f>IF(P79=0,"",INDEX('Team Declaration'!$C$22:$BE$33,MATCH(M78,'Team Declaration'!$B$22:$B$33,0),MATCH(P79,'Team Declaration'!$C$20:$BE$20,0)))</f>
        <v>Sian Williams</v>
      </c>
      <c r="O79" s="183" t="str">
        <f>IF(P79=0,"",INDEX('Team Declaration'!$C$20:$BF$34,15,MATCH(P79,'Team Declaration'!$C$20:$BF$20,0)))</f>
        <v>B&amp;H</v>
      </c>
      <c r="P79" s="56" t="s">
        <v>26</v>
      </c>
      <c r="Q79" s="57">
        <v>32.6</v>
      </c>
      <c r="R79" s="109"/>
      <c r="S79" s="109">
        <v>6</v>
      </c>
      <c r="T79" s="59">
        <f>IF(OR($D79=T$68,$D79=T$69,$D79=T$70,$D79=T$71),$F79,0)+IF(OR($J79=T$68,$J79=T$69,$J79=T$70,$J79=T$71),$L79,0)+IF(OR($P79=T$68,$P79=T$69,$P79=T$70,$P79=T$71),$S79,0)</f>
        <v>0</v>
      </c>
      <c r="U79" s="109">
        <f aca="true" t="shared" si="16" ref="U79:Z79">IF(OR($D79=U$68,$D79=U$69,$D79=U$70,$D79=U$71),$F79,0)+IF(OR($J79=U$68,$J79=U$69,$J79=U$70,$J79=U$71),$L79,0)+IF(OR($P79=U$68,$P79=U$69,$P79=U$70,$P79=U$71),$S79,0)</f>
        <v>12</v>
      </c>
      <c r="V79" s="109">
        <f t="shared" si="16"/>
        <v>0</v>
      </c>
      <c r="W79" s="109">
        <f t="shared" si="16"/>
        <v>0</v>
      </c>
      <c r="X79" s="109">
        <f t="shared" si="16"/>
        <v>6</v>
      </c>
      <c r="Y79" s="109">
        <f t="shared" si="16"/>
        <v>0</v>
      </c>
      <c r="Z79" s="109">
        <f t="shared" si="16"/>
        <v>0</v>
      </c>
      <c r="AA79" s="109"/>
      <c r="AB79" s="59"/>
    </row>
    <row r="80" spans="1:28" ht="12.75">
      <c r="A80" s="109"/>
      <c r="B80" s="206" t="str">
        <f>IF(D80=0,"",INDEX('Team Declaration'!$C$22:$BE$33,MATCH(A78,'Team Declaration'!$B$22:$B$33,0),MATCH(D80,'Team Declaration'!$C$20:$BE$20,0)))</f>
        <v>Angela Morgan</v>
      </c>
      <c r="C80" s="206" t="str">
        <f>IF(D80=0,"",INDEX('Team Declaration'!$C$20:$BF$34,15,MATCH(D80,'Team Declaration'!$C$20:$BF$20,0)))</f>
        <v>ERAC</v>
      </c>
      <c r="D80" s="207">
        <v>24</v>
      </c>
      <c r="E80" s="210">
        <v>6.65</v>
      </c>
      <c r="F80" s="115">
        <v>5</v>
      </c>
      <c r="G80" s="109"/>
      <c r="H80" s="116">
        <f>IF(J80=0,"",INDEX('Team Declaration'!$C$22:$BE$33,MATCH(G78,'Team Declaration'!$B$22:$B$33,0),MATCH(J80,'Team Declaration'!$C$20:$BE$20,0)))</f>
      </c>
      <c r="I80" s="183">
        <f>IF(J80=0,"",INDEX('Team Declaration'!$C$20:$BF$34,15,MATCH(J80,'Team Declaration'!$C$20:$BF$20,0)))</f>
      </c>
      <c r="J80" s="56"/>
      <c r="K80" s="57"/>
      <c r="L80" s="115">
        <v>5</v>
      </c>
      <c r="M80" s="109"/>
      <c r="N80" s="116" t="str">
        <f>IF(P80=0,"",INDEX('Team Declaration'!$C$22:$BE$33,MATCH(M78,'Team Declaration'!$B$22:$B$33,0),MATCH(P80,'Team Declaration'!$C$20:$BE$20,0)))</f>
        <v>F Middlemass</v>
      </c>
      <c r="O80" s="183" t="str">
        <f>IF(P80=0,"",INDEX('Team Declaration'!$C$20:$BF$34,15,MATCH(P80,'Team Declaration'!$C$20:$BF$20,0)))</f>
        <v>ERAC</v>
      </c>
      <c r="P80" s="56" t="s">
        <v>30</v>
      </c>
      <c r="Q80" s="57">
        <v>35.4</v>
      </c>
      <c r="R80" s="109"/>
      <c r="S80" s="109">
        <v>5</v>
      </c>
      <c r="T80" s="59">
        <f aca="true" t="shared" si="17" ref="T80:Z84">IF(OR($D80=T$68,$D80=T$69,$D80=T$70,$D80=T$71),$F80,0)+IF(OR($J80=T$68,$J80=T$69,$J80=T$70,$J80=T$71),$L80,0)+IF(OR($P80=T$68,$P80=T$69,$P80=T$70,$P80=T$71),$S80,0)</f>
        <v>0</v>
      </c>
      <c r="U80" s="109">
        <f t="shared" si="17"/>
        <v>0</v>
      </c>
      <c r="V80" s="109">
        <f t="shared" si="17"/>
        <v>10</v>
      </c>
      <c r="W80" s="109">
        <f t="shared" si="17"/>
        <v>0</v>
      </c>
      <c r="X80" s="109">
        <f t="shared" si="17"/>
        <v>0</v>
      </c>
      <c r="Y80" s="109">
        <f t="shared" si="17"/>
        <v>0</v>
      </c>
      <c r="Z80" s="109">
        <f t="shared" si="17"/>
        <v>0</v>
      </c>
      <c r="AA80" s="109"/>
      <c r="AB80" s="59"/>
    </row>
    <row r="81" spans="1:28" ht="12.75">
      <c r="A81" s="109"/>
      <c r="B81" s="206" t="str">
        <f>IF(D81=0,"",INDEX('Team Declaration'!$C$22:$BE$33,MATCH(A78,'Team Declaration'!$B$22:$B$33,0),MATCH(D81,'Team Declaration'!$C$20:$BE$20,0)))</f>
        <v>Tracey Brockbank</v>
      </c>
      <c r="C81" s="206" t="str">
        <f>IF(D81=0,"",INDEX('Team Declaration'!$C$20:$BF$34,15,MATCH(D81,'Team Declaration'!$C$20:$BF$20,0)))</f>
        <v>B&amp;H</v>
      </c>
      <c r="D81" s="207">
        <v>21</v>
      </c>
      <c r="E81" s="210">
        <v>6.59</v>
      </c>
      <c r="F81" s="115">
        <v>4</v>
      </c>
      <c r="G81" s="109"/>
      <c r="H81" s="116">
        <f>IF(J81=0,"",INDEX('Team Declaration'!$C$22:$BE$33,MATCH(G78,'Team Declaration'!$B$22:$B$33,0),MATCH(J81,'Team Declaration'!$C$20:$BE$20,0)))</f>
      </c>
      <c r="I81" s="183">
        <f>IF(J81=0,"",INDEX('Team Declaration'!$C$20:$BF$34,15,MATCH(J81,'Team Declaration'!$C$20:$BF$20,0)))</f>
      </c>
      <c r="J81" s="56"/>
      <c r="K81" s="57"/>
      <c r="L81" s="115">
        <v>4</v>
      </c>
      <c r="M81" s="109"/>
      <c r="N81" s="116">
        <f>IF(P81=0,"",INDEX('Team Declaration'!$C$22:$BE$33,MATCH(M78,'Team Declaration'!$B$22:$B$33,0),MATCH(P81,'Team Declaration'!$C$20:$BE$20,0)))</f>
        <v>0</v>
      </c>
      <c r="O81" s="183" t="str">
        <f>IF(P81=0,"",INDEX('Team Declaration'!$C$20:$BF$34,15,MATCH(P81,'Team Declaration'!$C$20:$BF$20,0)))</f>
        <v>HHH</v>
      </c>
      <c r="P81" s="56" t="s">
        <v>34</v>
      </c>
      <c r="Q81" s="57">
        <v>41.4</v>
      </c>
      <c r="R81" s="109"/>
      <c r="S81" s="109">
        <v>4</v>
      </c>
      <c r="T81" s="59">
        <f t="shared" si="17"/>
        <v>0</v>
      </c>
      <c r="U81" s="109">
        <f t="shared" si="17"/>
        <v>4</v>
      </c>
      <c r="V81" s="109">
        <f t="shared" si="17"/>
        <v>0</v>
      </c>
      <c r="W81" s="109">
        <f t="shared" si="17"/>
        <v>0</v>
      </c>
      <c r="X81" s="109">
        <f t="shared" si="17"/>
        <v>4</v>
      </c>
      <c r="Y81" s="109">
        <f t="shared" si="17"/>
        <v>0</v>
      </c>
      <c r="Z81" s="109">
        <f t="shared" si="17"/>
        <v>0</v>
      </c>
      <c r="AA81" s="109"/>
      <c r="AB81" s="59"/>
    </row>
    <row r="82" spans="1:28" ht="12.75">
      <c r="A82" s="109"/>
      <c r="B82" s="116">
        <f>IF(D82=0,"",INDEX('Team Declaration'!$C$22:$BE$33,MATCH(A78,'Team Declaration'!$B$22:$B$33,0),MATCH(D82,'Team Declaration'!$C$20:$BE$20,0)))</f>
      </c>
      <c r="C82" s="206">
        <f>IF(D82=0,"",INDEX('Team Declaration'!$C$20:$BF$34,15,MATCH(D82,'Team Declaration'!$C$20:$BF$20,0)))</f>
      </c>
      <c r="D82" s="56"/>
      <c r="E82" s="208"/>
      <c r="F82" s="115">
        <v>3</v>
      </c>
      <c r="G82" s="109"/>
      <c r="H82" s="116">
        <f>IF(J82=0,"",INDEX('Team Declaration'!$C$22:$BE$33,MATCH(G78,'Team Declaration'!$B$22:$B$33,0),MATCH(J82,'Team Declaration'!$C$20:$BE$20,0)))</f>
      </c>
      <c r="I82" s="183">
        <f>IF(J82=0,"",INDEX('Team Declaration'!$C$20:$BF$34,15,MATCH(J82,'Team Declaration'!$C$20:$BF$20,0)))</f>
      </c>
      <c r="J82" s="56"/>
      <c r="K82" s="57"/>
      <c r="L82" s="115">
        <v>3</v>
      </c>
      <c r="M82" s="109"/>
      <c r="N82" s="116">
        <f>IF(P82=0,"",INDEX('Team Declaration'!$C$22:$BE$33,MATCH(M78,'Team Declaration'!$B$22:$B$33,0),MATCH(P82,'Team Declaration'!$C$20:$BE$20,0)))</f>
      </c>
      <c r="O82" s="183">
        <f>IF(P82=0,"",INDEX('Team Declaration'!$C$20:$BF$34,15,MATCH(P82,'Team Declaration'!$C$20:$BF$20,0)))</f>
      </c>
      <c r="P82" s="56"/>
      <c r="Q82" s="57"/>
      <c r="R82" s="109"/>
      <c r="S82" s="109">
        <v>3</v>
      </c>
      <c r="T82" s="59">
        <f t="shared" si="17"/>
        <v>0</v>
      </c>
      <c r="U82" s="109">
        <f t="shared" si="17"/>
        <v>0</v>
      </c>
      <c r="V82" s="109">
        <f t="shared" si="17"/>
        <v>0</v>
      </c>
      <c r="W82" s="109">
        <f t="shared" si="17"/>
        <v>0</v>
      </c>
      <c r="X82" s="109">
        <f t="shared" si="17"/>
        <v>0</v>
      </c>
      <c r="Y82" s="109">
        <f t="shared" si="17"/>
        <v>0</v>
      </c>
      <c r="Z82" s="109">
        <f t="shared" si="17"/>
        <v>0</v>
      </c>
      <c r="AA82" s="109"/>
      <c r="AB82" s="59"/>
    </row>
    <row r="83" spans="1:28" ht="12.75">
      <c r="A83" s="109"/>
      <c r="B83" s="116">
        <f>IF(D83=0,"",INDEX('Team Declaration'!$C$22:$BE$33,MATCH(A78,'Team Declaration'!$B$22:$B$33,0),MATCH(D83,'Team Declaration'!$C$20:$BE$20,0)))</f>
      </c>
      <c r="C83" s="206">
        <f>IF(D83=0,"",INDEX('Team Declaration'!$C$20:$BF$34,15,MATCH(D83,'Team Declaration'!$C$20:$BF$20,0)))</f>
      </c>
      <c r="D83" s="56"/>
      <c r="E83" s="208"/>
      <c r="F83" s="115">
        <v>2</v>
      </c>
      <c r="G83" s="109"/>
      <c r="H83" s="116">
        <f>IF(J83=0,"",INDEX('Team Declaration'!$C$22:$BE$33,MATCH(G78,'Team Declaration'!$B$22:$B$33,0),MATCH(J83,'Team Declaration'!$C$20:$BE$20,0)))</f>
      </c>
      <c r="I83" s="183">
        <f>IF(J83=0,"",INDEX('Team Declaration'!$C$20:$BF$34,15,MATCH(J83,'Team Declaration'!$C$20:$BF$20,0)))</f>
      </c>
      <c r="J83" s="56"/>
      <c r="K83" s="57"/>
      <c r="L83" s="115">
        <v>2</v>
      </c>
      <c r="M83" s="109"/>
      <c r="N83" s="116">
        <f>IF(P83=0,"",INDEX('Team Declaration'!$C$22:$BE$33,MATCH(M78,'Team Declaration'!$B$22:$B$33,0),MATCH(P83,'Team Declaration'!$C$20:$BE$20,0)))</f>
      </c>
      <c r="O83" s="183">
        <f>IF(P83=0,"",INDEX('Team Declaration'!$C$20:$BF$34,15,MATCH(P83,'Team Declaration'!$C$20:$BF$20,0)))</f>
      </c>
      <c r="P83" s="56"/>
      <c r="Q83" s="57"/>
      <c r="R83" s="109"/>
      <c r="S83" s="109">
        <v>2</v>
      </c>
      <c r="T83" s="59">
        <f t="shared" si="17"/>
        <v>0</v>
      </c>
      <c r="U83" s="109">
        <f t="shared" si="17"/>
        <v>0</v>
      </c>
      <c r="V83" s="109">
        <f t="shared" si="17"/>
        <v>0</v>
      </c>
      <c r="W83" s="109">
        <f t="shared" si="17"/>
        <v>0</v>
      </c>
      <c r="X83" s="109">
        <f t="shared" si="17"/>
        <v>0</v>
      </c>
      <c r="Y83" s="109">
        <f t="shared" si="17"/>
        <v>0</v>
      </c>
      <c r="Z83" s="109">
        <f t="shared" si="17"/>
        <v>0</v>
      </c>
      <c r="AA83" s="109"/>
      <c r="AB83" s="59"/>
    </row>
    <row r="84" spans="1:28" ht="12.75">
      <c r="A84" s="109"/>
      <c r="B84" s="116">
        <f>IF(D84=0,"",INDEX('Team Declaration'!$C$22:$BE$33,MATCH(A78,'Team Declaration'!$B$22:$B$33,0),MATCH(D84,'Team Declaration'!$C$20:$BE$20,0)))</f>
      </c>
      <c r="C84" s="206">
        <f>IF(D84=0,"",INDEX('Team Declaration'!$C$20:$BF$34,15,MATCH(D84,'Team Declaration'!$C$20:$BF$20,0)))</f>
      </c>
      <c r="D84" s="56"/>
      <c r="E84" s="208"/>
      <c r="F84" s="115">
        <v>1</v>
      </c>
      <c r="G84" s="109"/>
      <c r="H84" s="116">
        <f>IF(J84=0,"",INDEX('Team Declaration'!$C$22:$BE$33,MATCH(G78,'Team Declaration'!$B$22:$B$33,0),MATCH(J84,'Team Declaration'!$C$20:$BE$20,0)))</f>
      </c>
      <c r="I84" s="183">
        <f>IF(J84=0,"",INDEX('Team Declaration'!$C$20:$BF$34,15,MATCH(J84,'Team Declaration'!$C$20:$BF$20,0)))</f>
      </c>
      <c r="J84" s="56"/>
      <c r="K84" s="57"/>
      <c r="L84" s="115">
        <v>1</v>
      </c>
      <c r="M84" s="109"/>
      <c r="N84" s="116">
        <f>IF(P84=0,"",INDEX('Team Declaration'!$C$22:$BE$33,MATCH(M78,'Team Declaration'!$B$22:$B$33,0),MATCH(P84,'Team Declaration'!$C$20:$BE$20,0)))</f>
      </c>
      <c r="O84" s="183">
        <f>IF(P84=0,"",INDEX('Team Declaration'!$C$20:$BF$34,15,MATCH(P84,'Team Declaration'!$C$20:$BF$20,0)))</f>
      </c>
      <c r="P84" s="56"/>
      <c r="Q84" s="57"/>
      <c r="R84" s="109"/>
      <c r="S84" s="109">
        <v>1</v>
      </c>
      <c r="T84" s="59">
        <f t="shared" si="17"/>
        <v>0</v>
      </c>
      <c r="U84" s="109">
        <f t="shared" si="17"/>
        <v>0</v>
      </c>
      <c r="V84" s="109">
        <f t="shared" si="17"/>
        <v>0</v>
      </c>
      <c r="W84" s="109">
        <f t="shared" si="17"/>
        <v>0</v>
      </c>
      <c r="X84" s="109">
        <f t="shared" si="17"/>
        <v>0</v>
      </c>
      <c r="Y84" s="109">
        <f t="shared" si="17"/>
        <v>0</v>
      </c>
      <c r="Z84" s="109">
        <f t="shared" si="17"/>
        <v>0</v>
      </c>
      <c r="AA84" s="109"/>
      <c r="AB84" s="59"/>
    </row>
    <row r="85" spans="1:28" ht="12.75">
      <c r="A85" s="111" t="str">
        <f>'Team Declaration'!$B23</f>
        <v>Pole Vault</v>
      </c>
      <c r="B85" s="109"/>
      <c r="C85" s="114" t="s">
        <v>8</v>
      </c>
      <c r="D85" s="112"/>
      <c r="E85" s="114"/>
      <c r="F85" s="115"/>
      <c r="G85" s="111" t="str">
        <f>'Team Declaration'!$B27</f>
        <v>2000m Walk</v>
      </c>
      <c r="H85" s="114"/>
      <c r="I85" s="114" t="s">
        <v>22</v>
      </c>
      <c r="J85" s="114"/>
      <c r="K85" s="181"/>
      <c r="L85" s="115"/>
      <c r="M85" s="111" t="str">
        <f>'Team Declaration'!$B26</f>
        <v>200 metres</v>
      </c>
      <c r="N85" s="114"/>
      <c r="O85" s="114" t="s">
        <v>22</v>
      </c>
      <c r="P85" s="114"/>
      <c r="Q85" s="181"/>
      <c r="R85" s="109"/>
      <c r="S85" s="109"/>
      <c r="T85" s="59"/>
      <c r="U85" s="109"/>
      <c r="V85" s="109"/>
      <c r="W85" s="109"/>
      <c r="X85" s="109"/>
      <c r="Y85" s="109"/>
      <c r="Z85" s="109"/>
      <c r="AA85" s="109"/>
      <c r="AB85" s="59"/>
    </row>
    <row r="86" spans="1:28" ht="12.75">
      <c r="A86" s="109"/>
      <c r="B86" s="206" t="str">
        <f>IF(D86=0,"",INDEX('Team Declaration'!$C$22:$BE$33,MATCH(A85,'Team Declaration'!$B$22:$B$33,0),MATCH(D86,'Team Declaration'!$C$20:$BE$20,0)))</f>
        <v>Sarah Hewitt</v>
      </c>
      <c r="C86" s="206" t="str">
        <f>IF(D86=0,"",INDEX('Team Declaration'!$C$20:$BF$34,15,MATCH(D86,'Team Declaration'!$C$20:$BF$20,0)))</f>
        <v>B&amp;H</v>
      </c>
      <c r="D86" s="207" t="s">
        <v>25</v>
      </c>
      <c r="E86" s="210">
        <v>1.3</v>
      </c>
      <c r="F86" s="115">
        <v>6</v>
      </c>
      <c r="G86" s="109"/>
      <c r="H86" s="116" t="str">
        <f>IF(J86=0,"",INDEX('Team Declaration'!$C$22:$BE$33,MATCH(G85,'Team Declaration'!$B$22:$B$33,0),MATCH(J86,'Team Declaration'!$C$20:$BE$20,0)))</f>
        <v>Andrea Ingram</v>
      </c>
      <c r="I86" s="183" t="str">
        <f>IF(J86=0,"",INDEX('Team Declaration'!$C$20:$BF$34,15,MATCH(J86,'Team Declaration'!$C$20:$BF$20,0)))</f>
        <v>HHH</v>
      </c>
      <c r="J86" s="56">
        <v>27</v>
      </c>
      <c r="K86" s="57" t="s">
        <v>165</v>
      </c>
      <c r="L86" s="115">
        <v>6</v>
      </c>
      <c r="M86" s="109"/>
      <c r="N86" s="116" t="str">
        <f>IF(P86=0,"",INDEX('Team Declaration'!$C$22:$BE$33,MATCH(M85,'Team Declaration'!$B$22:$B$33,0),MATCH(P86,'Team Declaration'!$C$20:$BE$20,0)))</f>
        <v>Lesley Parsons</v>
      </c>
      <c r="O86" s="183" t="str">
        <f>IF(P86=0,"",INDEX('Team Declaration'!$C$20:$BF$34,15,MATCH(P86,'Team Declaration'!$C$20:$BF$20,0)))</f>
        <v>A80</v>
      </c>
      <c r="P86" s="56">
        <v>20</v>
      </c>
      <c r="Q86" s="57">
        <v>33.1</v>
      </c>
      <c r="R86" s="109"/>
      <c r="S86" s="109">
        <v>6</v>
      </c>
      <c r="T86" s="59">
        <f>IF(OR($D86=T$68,$D86=T$69,$D86=T$70,$D86=T$71),$F86,0)+IF(OR($J86=T$68,$J86=T$69,$J86=T$70,$J86=T$71),$L86,0)+IF(OR($P86=T$68,$P86=T$69,$P86=T$70,$P86=T$71),$S86,0)</f>
        <v>6</v>
      </c>
      <c r="U86" s="109">
        <f aca="true" t="shared" si="18" ref="U86:Z86">IF(OR($D86=U$68,$D86=U$69,$D86=U$70,$D86=U$71),$F86,0)+IF(OR($J86=U$68,$J86=U$69,$J86=U$70,$J86=U$71),$L86,0)+IF(OR($P86=U$68,$P86=U$69,$P86=U$70,$P86=U$71),$S86,0)</f>
        <v>6</v>
      </c>
      <c r="V86" s="109">
        <f t="shared" si="18"/>
        <v>0</v>
      </c>
      <c r="W86" s="109">
        <f t="shared" si="18"/>
        <v>0</v>
      </c>
      <c r="X86" s="109">
        <f t="shared" si="18"/>
        <v>6</v>
      </c>
      <c r="Y86" s="109">
        <f t="shared" si="18"/>
        <v>0</v>
      </c>
      <c r="Z86" s="109">
        <f t="shared" si="18"/>
        <v>0</v>
      </c>
      <c r="AA86" s="109"/>
      <c r="AB86" s="59"/>
    </row>
    <row r="87" spans="1:28" ht="12.75">
      <c r="A87" s="109"/>
      <c r="B87" s="116">
        <f>IF(D87=0,"",INDEX('Team Declaration'!$C$22:$BE$33,MATCH(A85,'Team Declaration'!$B$22:$B$33,0),MATCH(D87,'Team Declaration'!$C$20:$BE$20,0)))</f>
      </c>
      <c r="C87" s="206">
        <f>IF(D87=0,"",INDEX('Team Declaration'!$C$20:$BF$34,15,MATCH(D87,'Team Declaration'!$C$20:$BF$20,0)))</f>
      </c>
      <c r="D87" s="56"/>
      <c r="E87" s="208"/>
      <c r="F87" s="115">
        <v>5</v>
      </c>
      <c r="G87" s="109"/>
      <c r="H87" s="116" t="str">
        <f>IF(J87=0,"",INDEX('Team Declaration'!$C$22:$BE$33,MATCH(G85,'Team Declaration'!$B$22:$B$33,0),MATCH(J87,'Team Declaration'!$C$20:$BE$20,0)))</f>
        <v>Julie Chicken</v>
      </c>
      <c r="I87" s="183" t="str">
        <f>IF(J87=0,"",INDEX('Team Declaration'!$C$20:$BF$34,15,MATCH(J87,'Team Declaration'!$C$20:$BF$20,0)))</f>
        <v>ERAC</v>
      </c>
      <c r="J87" s="56">
        <v>24</v>
      </c>
      <c r="K87" s="57" t="s">
        <v>166</v>
      </c>
      <c r="L87" s="115">
        <v>5</v>
      </c>
      <c r="M87" s="109"/>
      <c r="N87" s="116" t="str">
        <f>IF(P87=0,"",INDEX('Team Declaration'!$C$22:$BE$33,MATCH(M92,'Team Declaration'!$B$22:$B$33,0),MATCH(P87,'Team Declaration'!$C$20:$BE$20,0)))</f>
        <v>Tracey Brockbank</v>
      </c>
      <c r="O87" s="183" t="str">
        <f>IF(P87=0,"",INDEX('Team Declaration'!$C$20:$BF$34,15,MATCH(P87,'Team Declaration'!$C$20:$BF$20,0)))</f>
        <v>B&amp;H</v>
      </c>
      <c r="P87" s="56">
        <v>21</v>
      </c>
      <c r="Q87" s="57">
        <v>35.4</v>
      </c>
      <c r="R87" s="109"/>
      <c r="S87" s="109">
        <v>5</v>
      </c>
      <c r="T87" s="59">
        <f aca="true" t="shared" si="19" ref="T87:Z87">IF(OR($D87=T$68,$D87=T$69,$D87=T$70,$D87=T$71),$F87,0)+IF(OR($J87=T$68,$J87=T$69,$J87=T$70,$J87=T$71),$L87,0)+IF(OR($P88=T$68,$P88=T$69,$P88=T$70,$P88=T$71),$S87,0)</f>
        <v>0</v>
      </c>
      <c r="U87" s="109">
        <f t="shared" si="19"/>
        <v>0</v>
      </c>
      <c r="V87" s="109">
        <f t="shared" si="19"/>
        <v>10</v>
      </c>
      <c r="W87" s="109">
        <f t="shared" si="19"/>
        <v>0</v>
      </c>
      <c r="X87" s="109">
        <f t="shared" si="19"/>
        <v>0</v>
      </c>
      <c r="Y87" s="109">
        <f t="shared" si="19"/>
        <v>0</v>
      </c>
      <c r="Z87" s="109">
        <f t="shared" si="19"/>
        <v>0</v>
      </c>
      <c r="AA87" s="109"/>
      <c r="AB87" s="59"/>
    </row>
    <row r="88" spans="1:28" ht="12.75">
      <c r="A88" s="109"/>
      <c r="B88" s="116">
        <f>IF(D88=0,"",INDEX('Team Declaration'!$C$22:$BE$33,MATCH(A85,'Team Declaration'!$B$22:$B$33,0),MATCH(D88,'Team Declaration'!$C$20:$BE$20,0)))</f>
      </c>
      <c r="C88" s="206">
        <f>IF(D88=0,"",INDEX('Team Declaration'!$C$20:$BF$34,15,MATCH(D88,'Team Declaration'!$C$20:$BF$20,0)))</f>
      </c>
      <c r="D88" s="56"/>
      <c r="E88" s="208"/>
      <c r="F88" s="115">
        <v>4</v>
      </c>
      <c r="G88" s="109"/>
      <c r="H88" s="116" t="str">
        <f>IF(J88=0,"",INDEX('Team Declaration'!$C$22:$BE$33,MATCH(G85,'Team Declaration'!$B$22:$B$33,0),MATCH(J88,'Team Declaration'!$C$20:$BE$20,0)))</f>
        <v>Judith Carder</v>
      </c>
      <c r="I88" s="183" t="str">
        <f>IF(J88=0,"",INDEX('Team Declaration'!$C$20:$BF$34,15,MATCH(J88,'Team Declaration'!$C$20:$BF$20,0)))</f>
        <v>B&amp;H</v>
      </c>
      <c r="J88" s="56">
        <v>21</v>
      </c>
      <c r="K88" s="57" t="s">
        <v>167</v>
      </c>
      <c r="L88" s="115">
        <v>4</v>
      </c>
      <c r="M88" s="109"/>
      <c r="N88" s="116" t="s">
        <v>127</v>
      </c>
      <c r="O88" s="183" t="str">
        <f>IF(P88=0,"",INDEX('Team Declaration'!$C$20:$BF$34,15,MATCH(P88,'Team Declaration'!$C$20:$BF$20,0)))</f>
        <v>ERAC</v>
      </c>
      <c r="P88" s="56">
        <v>24</v>
      </c>
      <c r="Q88" s="57">
        <v>43.6</v>
      </c>
      <c r="R88" s="109"/>
      <c r="S88" s="109">
        <v>4</v>
      </c>
      <c r="T88" s="59" t="e">
        <f>IF(OR($D88=T$68,$D88=T$69,$D88=T$70,$D88=T$71),$F88,0)+IF(OR($J88=T$68,$J88=T$69,$J88=T$70,$J88=T$71),$L88,0)+IF(OR(#REF!=T$68,#REF!=T$69,#REF!=T$70,#REF!=T$71),$S88,0)</f>
        <v>#REF!</v>
      </c>
      <c r="U88" s="109" t="e">
        <f>IF(OR($D88=U$68,$D88=U$69,$D88=U$70,$D88=U$71),$F88,0)+IF(OR($J88=U$68,$J88=U$69,$J88=U$70,$J88=U$71),$L88,0)+IF(OR(#REF!=U$68,#REF!=U$69,#REF!=U$70,#REF!=U$71),$S88,0)</f>
        <v>#REF!</v>
      </c>
      <c r="V88" s="109" t="e">
        <f>IF(OR($D88=V$68,$D88=V$69,$D88=V$70,$D88=V$71),$F88,0)+IF(OR($J88=V$68,$J88=V$69,$J88=V$70,$J88=V$71),$L88,0)+IF(OR(#REF!=V$68,#REF!=V$69,#REF!=V$70,#REF!=V$71),$S88,0)</f>
        <v>#REF!</v>
      </c>
      <c r="W88" s="109" t="e">
        <f>IF(OR($D88=W$68,$D88=W$69,$D88=W$70,$D88=W$71),$F88,0)+IF(OR($J88=W$68,$J88=W$69,$J88=W$70,$J88=W$71),$L88,0)+IF(OR(#REF!=W$68,#REF!=W$69,#REF!=W$70,#REF!=W$71),$S88,0)</f>
        <v>#REF!</v>
      </c>
      <c r="X88" s="109" t="e">
        <f>IF(OR($D88=X$68,$D88=X$69,$D88=X$70,$D88=X$71),$F88,0)+IF(OR($J88=X$68,$J88=X$69,$J88=X$70,$J88=X$71),$L88,0)+IF(OR(#REF!=X$68,#REF!=X$69,#REF!=X$70,#REF!=X$71),$S88,0)</f>
        <v>#REF!</v>
      </c>
      <c r="Y88" s="109" t="e">
        <f>IF(OR($D88=Y$68,$D88=Y$69,$D88=Y$70,$D88=Y$71),$F88,0)+IF(OR($J88=Y$68,$J88=Y$69,$J88=Y$70,$J88=Y$71),$L88,0)+IF(OR(#REF!=Y$68,#REF!=Y$69,#REF!=Y$70,#REF!=Y$71),$S88,0)</f>
        <v>#REF!</v>
      </c>
      <c r="Z88" s="109" t="e">
        <f>IF(OR($D88=Z$68,$D88=Z$69,$D88=Z$70,$D88=Z$71),$F88,0)+IF(OR($J88=Z$68,$J88=Z$69,$J88=Z$70,$J88=Z$71),$L88,0)+IF(OR(#REF!=Z$68,#REF!=Z$69,#REF!=Z$70,#REF!=Z$71),$S88,0)</f>
        <v>#REF!</v>
      </c>
      <c r="AA88" s="109"/>
      <c r="AB88" s="59"/>
    </row>
    <row r="89" spans="1:28" ht="12.75">
      <c r="A89" s="109"/>
      <c r="B89" s="116">
        <f>IF(D89=0,"",INDEX('Team Declaration'!$C$22:$BE$33,MATCH(A85,'Team Declaration'!$B$22:$B$33,0),MATCH(D89,'Team Declaration'!$C$20:$BE$20,0)))</f>
      </c>
      <c r="C89" s="206">
        <f>IF(D89=0,"",INDEX('Team Declaration'!$C$20:$BF$34,15,MATCH(D89,'Team Declaration'!$C$20:$BF$20,0)))</f>
      </c>
      <c r="D89" s="56"/>
      <c r="E89" s="208"/>
      <c r="F89" s="115">
        <v>3</v>
      </c>
      <c r="G89" s="109"/>
      <c r="H89" s="116">
        <f>IF(J89=0,"",INDEX('Team Declaration'!$C$22:$BE$33,MATCH(G85,'Team Declaration'!$B$22:$B$33,0),MATCH(J89,'Team Declaration'!$C$20:$BE$20,0)))</f>
      </c>
      <c r="I89" s="183">
        <f>IF(J89=0,"",INDEX('Team Declaration'!$C$20:$BF$34,15,MATCH(J89,'Team Declaration'!$C$20:$BF$20,0)))</f>
      </c>
      <c r="J89" s="56"/>
      <c r="K89" s="57"/>
      <c r="L89" s="115">
        <v>3</v>
      </c>
      <c r="M89" s="109"/>
      <c r="N89" s="116">
        <f>IF(P89=0,"",INDEX('Team Declaration'!$C$22:$BE$33,MATCH(M84,'Team Declaration'!$B$22:$B$33,0),MATCH(P89,'Team Declaration'!$C$20:$BE$20,0)))</f>
      </c>
      <c r="O89" s="183">
        <f>IF(P89=0,"",INDEX('Team Declaration'!$C$20:$BF$34,15,MATCH(P89,'Team Declaration'!$C$20:$BF$20,0)))</f>
      </c>
      <c r="P89" s="56"/>
      <c r="Q89" s="57"/>
      <c r="R89" s="109"/>
      <c r="S89" s="109">
        <v>3</v>
      </c>
      <c r="T89" s="59">
        <f aca="true" t="shared" si="20" ref="T89:Z91">IF(OR($D89=T$68,$D89=T$69,$D89=T$70,$D89=T$71),$F89,0)+IF(OR($J89=T$68,$J89=T$69,$J89=T$70,$J89=T$71),$L89,0)+IF(OR($P89=T$68,$P89=T$69,$P89=T$70,$P89=T$71),$S89,0)</f>
        <v>0</v>
      </c>
      <c r="U89" s="109">
        <f t="shared" si="20"/>
        <v>0</v>
      </c>
      <c r="V89" s="109">
        <f t="shared" si="20"/>
        <v>0</v>
      </c>
      <c r="W89" s="109">
        <f t="shared" si="20"/>
        <v>0</v>
      </c>
      <c r="X89" s="109">
        <f t="shared" si="20"/>
        <v>0</v>
      </c>
      <c r="Y89" s="109">
        <f t="shared" si="20"/>
        <v>0</v>
      </c>
      <c r="Z89" s="109">
        <f t="shared" si="20"/>
        <v>0</v>
      </c>
      <c r="AA89" s="109"/>
      <c r="AB89" s="59"/>
    </row>
    <row r="90" spans="1:28" ht="12.75">
      <c r="A90" s="109"/>
      <c r="B90" s="116">
        <f>IF(D90=0,"",INDEX('Team Declaration'!$C$22:$BE$33,MATCH(A85,'Team Declaration'!$B$22:$B$33,0),MATCH(D90,'Team Declaration'!$C$20:$BE$20,0)))</f>
      </c>
      <c r="C90" s="206">
        <f>IF(D90=0,"",INDEX('Team Declaration'!$C$20:$BF$34,15,MATCH(D90,'Team Declaration'!$C$20:$BF$20,0)))</f>
      </c>
      <c r="D90" s="56"/>
      <c r="E90" s="208"/>
      <c r="F90" s="115">
        <v>2</v>
      </c>
      <c r="G90" s="109"/>
      <c r="H90" s="116">
        <f>IF(J90=0,"",INDEX('Team Declaration'!$C$22:$BE$33,MATCH(G85,'Team Declaration'!$B$22:$B$33,0),MATCH(J90,'Team Declaration'!$C$20:$BE$20,0)))</f>
      </c>
      <c r="I90" s="183">
        <f>IF(J90=0,"",INDEX('Team Declaration'!$C$20:$BF$34,15,MATCH(J90,'Team Declaration'!$C$20:$BF$20,0)))</f>
      </c>
      <c r="J90" s="56"/>
      <c r="K90" s="57"/>
      <c r="L90" s="115">
        <v>2</v>
      </c>
      <c r="M90" s="109"/>
      <c r="N90" s="116">
        <f>IF(P90=0,"",INDEX('Team Declaration'!$C$22:$BE$33,MATCH(M84,'Team Declaration'!$B$22:$B$33,0),MATCH(P90,'Team Declaration'!$C$20:$BE$20,0)))</f>
      </c>
      <c r="O90" s="183">
        <f>IF(P90=0,"",INDEX('Team Declaration'!$C$20:$BF$34,15,MATCH(P90,'Team Declaration'!$C$20:$BF$20,0)))</f>
      </c>
      <c r="P90" s="56"/>
      <c r="Q90" s="57"/>
      <c r="R90" s="109"/>
      <c r="S90" s="109">
        <v>2</v>
      </c>
      <c r="T90" s="59">
        <f t="shared" si="20"/>
        <v>0</v>
      </c>
      <c r="U90" s="109">
        <f t="shared" si="20"/>
        <v>0</v>
      </c>
      <c r="V90" s="109">
        <f t="shared" si="20"/>
        <v>0</v>
      </c>
      <c r="W90" s="109">
        <f t="shared" si="20"/>
        <v>0</v>
      </c>
      <c r="X90" s="109">
        <f t="shared" si="20"/>
        <v>0</v>
      </c>
      <c r="Y90" s="109">
        <f t="shared" si="20"/>
        <v>0</v>
      </c>
      <c r="Z90" s="109">
        <f t="shared" si="20"/>
        <v>0</v>
      </c>
      <c r="AA90" s="109"/>
      <c r="AB90" s="59"/>
    </row>
    <row r="91" spans="1:28" ht="12.75">
      <c r="A91" s="109"/>
      <c r="B91" s="116">
        <f>IF(D91=0,"",INDEX('Team Declaration'!$C$22:$BE$33,MATCH(A85,'Team Declaration'!$B$22:$B$33,0),MATCH(D91,'Team Declaration'!$C$20:$BE$20,0)))</f>
      </c>
      <c r="C91" s="206">
        <f>IF(D91=0,"",INDEX('Team Declaration'!$C$20:$BF$34,15,MATCH(D91,'Team Declaration'!$C$20:$BF$20,0)))</f>
      </c>
      <c r="D91" s="56"/>
      <c r="E91" s="208"/>
      <c r="F91" s="115">
        <v>1</v>
      </c>
      <c r="G91" s="109"/>
      <c r="H91" s="116">
        <f>IF(J91=0,"",INDEX('Team Declaration'!$C$22:$BE$33,MATCH(G85,'Team Declaration'!$B$22:$B$33,0),MATCH(J91,'Team Declaration'!$C$20:$BE$20,0)))</f>
      </c>
      <c r="I91" s="183">
        <f>IF(J91=0,"",INDEX('Team Declaration'!$C$20:$BF$34,15,MATCH(J91,'Team Declaration'!$C$20:$BF$20,0)))</f>
      </c>
      <c r="J91" s="56"/>
      <c r="K91" s="57"/>
      <c r="L91" s="115">
        <v>1</v>
      </c>
      <c r="M91" s="109"/>
      <c r="N91" s="116"/>
      <c r="O91" s="183"/>
      <c r="P91" s="56"/>
      <c r="Q91" s="57"/>
      <c r="R91" s="109"/>
      <c r="S91" s="109">
        <v>1</v>
      </c>
      <c r="T91" s="59">
        <f t="shared" si="20"/>
        <v>0</v>
      </c>
      <c r="U91" s="109">
        <f t="shared" si="20"/>
        <v>0</v>
      </c>
      <c r="V91" s="109">
        <f t="shared" si="20"/>
        <v>0</v>
      </c>
      <c r="W91" s="109">
        <f t="shared" si="20"/>
        <v>0</v>
      </c>
      <c r="X91" s="109">
        <f t="shared" si="20"/>
        <v>0</v>
      </c>
      <c r="Y91" s="109">
        <f t="shared" si="20"/>
        <v>0</v>
      </c>
      <c r="Z91" s="109">
        <f t="shared" si="20"/>
        <v>0</v>
      </c>
      <c r="AA91" s="109"/>
      <c r="AB91" s="59"/>
    </row>
    <row r="92" spans="1:28" ht="12.75">
      <c r="A92" s="111" t="str">
        <f>'Team Declaration'!$B23</f>
        <v>Pole Vault</v>
      </c>
      <c r="B92" s="112"/>
      <c r="C92" s="114" t="s">
        <v>22</v>
      </c>
      <c r="D92" s="124"/>
      <c r="E92" s="114"/>
      <c r="F92" s="115"/>
      <c r="G92" s="111" t="str">
        <f>'Team Declaration'!$B28</f>
        <v>800 metres</v>
      </c>
      <c r="H92" s="114"/>
      <c r="I92" s="114" t="s">
        <v>8</v>
      </c>
      <c r="J92" s="114"/>
      <c r="K92" s="181"/>
      <c r="L92" s="115"/>
      <c r="M92" s="111" t="str">
        <f>'Team Declaration'!$B26</f>
        <v>200 metres</v>
      </c>
      <c r="N92" s="114"/>
      <c r="O92" s="114" t="s">
        <v>23</v>
      </c>
      <c r="P92" s="114"/>
      <c r="Q92" s="181"/>
      <c r="R92" s="109"/>
      <c r="S92" s="109"/>
      <c r="T92" s="59"/>
      <c r="U92" s="109"/>
      <c r="V92" s="109"/>
      <c r="W92" s="109"/>
      <c r="X92" s="109"/>
      <c r="Y92" s="109"/>
      <c r="Z92" s="109"/>
      <c r="AA92" s="109"/>
      <c r="AB92" s="59"/>
    </row>
    <row r="93" spans="1:28" ht="12.75">
      <c r="A93" s="109"/>
      <c r="B93" s="116" t="str">
        <f>IF(D93=0,"",INDEX('Team Declaration'!$C$22:$BE$33,MATCH(A92,'Team Declaration'!$B$22:$B$33,0),MATCH(D93,'Team Declaration'!$C$20:$BE$20,0)))</f>
        <v>Jenny Denyer</v>
      </c>
      <c r="C93" s="206" t="str">
        <f>IF(D93=0,"",INDEX('Team Declaration'!$C$20:$BF$34,15,MATCH(D93,'Team Declaration'!$C$20:$BF$20,0)))</f>
        <v>HHH</v>
      </c>
      <c r="D93" s="56">
        <v>27</v>
      </c>
      <c r="E93" s="208">
        <v>1.5</v>
      </c>
      <c r="F93" s="115">
        <v>6</v>
      </c>
      <c r="G93" s="109"/>
      <c r="H93" s="116" t="str">
        <f>IF(J93=0,"",INDEX('Team Declaration'!$C$22:$BE$33,MATCH(G92,'Team Declaration'!$B$22:$B$33,0),MATCH(J93,'Team Declaration'!$C$20:$BE$20,0)))</f>
        <v>Isobel Muir</v>
      </c>
      <c r="I93" s="183" t="str">
        <f>IF(J93=0,"",INDEX('Team Declaration'!$C$20:$BF$34,15,MATCH(J93,'Team Declaration'!$C$20:$BF$20,0)))</f>
        <v>A80</v>
      </c>
      <c r="J93" s="56" t="s">
        <v>67</v>
      </c>
      <c r="K93" s="57" t="s">
        <v>192</v>
      </c>
      <c r="L93" s="115">
        <v>6</v>
      </c>
      <c r="M93" s="109"/>
      <c r="N93" s="116" t="str">
        <f>IF(P93=0,"",INDEX('Team Declaration'!$C$22:$BE$33,MATCH(M92,'Team Declaration'!$B$22:$B$33,0),MATCH(P93,'Team Declaration'!$C$20:$BE$20,0)))</f>
        <v>S Keen</v>
      </c>
      <c r="O93" s="183" t="str">
        <f>IF(P93=0,"",INDEX('Team Declaration'!$C$20:$BF$34,15,MATCH(P93,'Team Declaration'!$C$20:$BF$20,0)))</f>
        <v>ERAC</v>
      </c>
      <c r="P93" s="56">
        <v>34</v>
      </c>
      <c r="Q93" s="57">
        <v>34.8</v>
      </c>
      <c r="R93" s="109"/>
      <c r="S93" s="109">
        <v>6</v>
      </c>
      <c r="T93" s="59">
        <f>IF(OR($D93=T$68,$D93=T$69,$D93=T$70,$D93=T$71),$F93,0)+IF(OR($J93=T$68,$J93=T$69,$J93=T$70,$J93=T$71),$L93,0)+IF(OR($P93=T$68,$P93=T$69,$P93=T$70,$P93=T$71),$S93,0)</f>
        <v>6</v>
      </c>
      <c r="U93" s="109">
        <f aca="true" t="shared" si="21" ref="U93:Z93">IF(OR($D93=U$68,$D93=U$69,$D93=U$70,$D93=U$71),$F93,0)+IF(OR($J93=U$68,$J93=U$69,$J93=U$70,$J93=U$71),$L93,0)+IF(OR($P93=U$68,$P93=U$69,$P93=U$70,$P93=U$71),$S93,0)</f>
        <v>0</v>
      </c>
      <c r="V93" s="109">
        <f t="shared" si="21"/>
        <v>6</v>
      </c>
      <c r="W93" s="109">
        <f t="shared" si="21"/>
        <v>0</v>
      </c>
      <c r="X93" s="109">
        <f t="shared" si="21"/>
        <v>6</v>
      </c>
      <c r="Y93" s="109">
        <f t="shared" si="21"/>
        <v>0</v>
      </c>
      <c r="Z93" s="109">
        <f t="shared" si="21"/>
        <v>0</v>
      </c>
      <c r="AA93" s="109"/>
      <c r="AB93" s="59"/>
    </row>
    <row r="94" spans="1:28" ht="12.75">
      <c r="A94" s="109"/>
      <c r="B94" s="116" t="str">
        <f>IF(D94=0,"",INDEX('Team Declaration'!$C$22:$BE$33,MATCH(A92,'Team Declaration'!$B$22:$B$33,0),MATCH(D94,'Team Declaration'!$C$20:$BE$20,0)))</f>
        <v>Judith Carder</v>
      </c>
      <c r="C94" s="206" t="str">
        <f>IF(D94=0,"",INDEX('Team Declaration'!$C$20:$BF$34,15,MATCH(D94,'Team Declaration'!$C$20:$BF$20,0)))</f>
        <v>B&amp;H</v>
      </c>
      <c r="D94" s="56">
        <v>21</v>
      </c>
      <c r="E94" s="208">
        <v>1.5</v>
      </c>
      <c r="F94" s="115">
        <v>5</v>
      </c>
      <c r="G94" s="109"/>
      <c r="H94" s="116" t="str">
        <f>IF(J94=0,"",INDEX('Team Declaration'!$C$22:$BE$33,MATCH(G92,'Team Declaration'!$B$22:$B$33,0),MATCH(J94,'Team Declaration'!$C$20:$BE$20,0)))</f>
        <v>Jeanette Kenneally</v>
      </c>
      <c r="I94" s="183" t="str">
        <f>IF(J94=0,"",INDEX('Team Declaration'!$C$20:$BF$34,15,MATCH(J94,'Team Declaration'!$C$20:$BF$20,0)))</f>
        <v>B&amp;H</v>
      </c>
      <c r="J94" s="56" t="s">
        <v>25</v>
      </c>
      <c r="K94" s="57" t="s">
        <v>193</v>
      </c>
      <c r="L94" s="115">
        <v>5</v>
      </c>
      <c r="M94" s="109"/>
      <c r="N94" s="116">
        <f>IF(P94=0,"",INDEX('Team Declaration'!$C$22:$BE$33,MATCH(M91,'Team Declaration'!$B$22:$B$33,0),MATCH(P94,'Team Declaration'!$C$20:$BE$20,0)))</f>
      </c>
      <c r="O94" s="183">
        <f>IF(P94=0,"",INDEX('Team Declaration'!$C$20:$BF$34,15,MATCH(P94,'Team Declaration'!$C$20:$BF$20,0)))</f>
      </c>
      <c r="P94" s="56"/>
      <c r="Q94" s="57"/>
      <c r="R94" s="109"/>
      <c r="S94" s="109">
        <v>5</v>
      </c>
      <c r="T94" s="59">
        <f aca="true" t="shared" si="22" ref="T94:Z94">IF(OR($D94=T$68,$D94=T$69,$D94=T$70,$D94=T$71),$F94,0)+IF(OR($J94=T$68,$J94=T$69,$J94=T$70,$J94=T$71),$L94,0)+IF(OR($P87=T$68,$P87=T$69,$P87=T$70,$P87=T$71),$S94,0)</f>
        <v>0</v>
      </c>
      <c r="U94" s="109">
        <f t="shared" si="22"/>
        <v>15</v>
      </c>
      <c r="V94" s="109">
        <f t="shared" si="22"/>
        <v>0</v>
      </c>
      <c r="W94" s="109">
        <f t="shared" si="22"/>
        <v>0</v>
      </c>
      <c r="X94" s="109">
        <f t="shared" si="22"/>
        <v>0</v>
      </c>
      <c r="Y94" s="109">
        <f t="shared" si="22"/>
        <v>0</v>
      </c>
      <c r="Z94" s="109">
        <f t="shared" si="22"/>
        <v>0</v>
      </c>
      <c r="AA94" s="109"/>
      <c r="AB94" s="59"/>
    </row>
    <row r="95" spans="1:28" ht="12.75">
      <c r="A95" s="109"/>
      <c r="B95" s="116">
        <f>IF(D95=0,"",INDEX('Team Declaration'!$C$22:$BE$33,MATCH(A92,'Team Declaration'!$B$22:$B$33,0),MATCH(D95,'Team Declaration'!$C$20:$BE$20,0)))</f>
      </c>
      <c r="C95" s="206">
        <f>IF(D95=0,"",INDEX('Team Declaration'!$C$20:$BF$34,15,MATCH(D95,'Team Declaration'!$C$20:$BF$20,0)))</f>
      </c>
      <c r="D95" s="56"/>
      <c r="E95" s="208"/>
      <c r="F95" s="115">
        <v>4</v>
      </c>
      <c r="G95" s="109"/>
      <c r="H95" s="116" t="str">
        <f>IF(J95=0,"",INDEX('Team Declaration'!$C$22:$BE$33,MATCH(G92,'Team Declaration'!$B$22:$B$33,0),MATCH(J95,'Team Declaration'!$C$20:$BE$20,0)))</f>
        <v>K Tattam</v>
      </c>
      <c r="I95" s="183" t="str">
        <f>IF(J95=0,"",INDEX('Team Declaration'!$C$20:$BF$34,15,MATCH(J95,'Team Declaration'!$C$20:$BF$20,0)))</f>
        <v>ERAC</v>
      </c>
      <c r="J95" s="56" t="s">
        <v>29</v>
      </c>
      <c r="K95" s="57" t="s">
        <v>194</v>
      </c>
      <c r="L95" s="115">
        <v>4</v>
      </c>
      <c r="M95" s="109"/>
      <c r="N95" s="116">
        <f>IF(P95=0,"",INDEX('Team Declaration'!$C$22:$BE$33,MATCH(M92,'Team Declaration'!$B$22:$B$33,0),MATCH(P95,'Team Declaration'!$C$20:$BE$20,0)))</f>
      </c>
      <c r="O95" s="183">
        <f>IF(P95=0,"",INDEX('Team Declaration'!$C$20:$BF$34,15,MATCH(P95,'Team Declaration'!$C$20:$BF$20,0)))</f>
      </c>
      <c r="P95" s="56"/>
      <c r="Q95" s="57"/>
      <c r="R95" s="109"/>
      <c r="S95" s="109">
        <v>4</v>
      </c>
      <c r="T95" s="59">
        <f aca="true" t="shared" si="23" ref="T95:Z109">IF(OR($D95=T$68,$D95=T$69,$D95=T$70,$D95=T$71),$F95,0)+IF(OR($J95=T$68,$J95=T$69,$J95=T$70,$J95=T$71),$L95,0)+IF(OR($P95=T$68,$P95=T$69,$P95=T$70,$P95=T$71),$S95,0)</f>
        <v>0</v>
      </c>
      <c r="U95" s="109">
        <f t="shared" si="23"/>
        <v>0</v>
      </c>
      <c r="V95" s="109">
        <f t="shared" si="23"/>
        <v>4</v>
      </c>
      <c r="W95" s="109">
        <f t="shared" si="23"/>
        <v>0</v>
      </c>
      <c r="X95" s="109">
        <f t="shared" si="23"/>
        <v>0</v>
      </c>
      <c r="Y95" s="109">
        <f t="shared" si="23"/>
        <v>0</v>
      </c>
      <c r="Z95" s="109">
        <f t="shared" si="23"/>
        <v>0</v>
      </c>
      <c r="AA95" s="109"/>
      <c r="AB95" s="59"/>
    </row>
    <row r="96" spans="1:28" ht="12.75">
      <c r="A96" s="109"/>
      <c r="B96" s="116">
        <f>IF(D96=0,"",INDEX('Team Declaration'!$C$22:$BE$33,MATCH(A92,'Team Declaration'!$B$22:$B$33,0),MATCH(D96,'Team Declaration'!$C$20:$BE$20,0)))</f>
      </c>
      <c r="C96" s="206">
        <f>IF(D96=0,"",INDEX('Team Declaration'!$C$20:$BF$34,15,MATCH(D96,'Team Declaration'!$C$20:$BF$20,0)))</f>
      </c>
      <c r="D96" s="56"/>
      <c r="E96" s="208"/>
      <c r="F96" s="115">
        <v>3</v>
      </c>
      <c r="G96" s="109"/>
      <c r="H96" s="116" t="str">
        <f>IF(J96=0,"",INDEX('Team Declaration'!$C$22:$BE$33,MATCH(G92,'Team Declaration'!$B$22:$B$33,0),MATCH(J96,'Team Declaration'!$C$20:$BE$20,0)))</f>
        <v>Jo Buckley</v>
      </c>
      <c r="I96" s="183" t="str">
        <f>IF(J96=0,"",INDEX('Team Declaration'!$C$20:$BF$34,15,MATCH(J96,'Team Declaration'!$C$20:$BF$20,0)))</f>
        <v>HHH</v>
      </c>
      <c r="J96" s="56" t="s">
        <v>33</v>
      </c>
      <c r="K96" s="57" t="s">
        <v>195</v>
      </c>
      <c r="L96" s="115">
        <v>3</v>
      </c>
      <c r="M96" s="109"/>
      <c r="N96" s="116">
        <f>IF(P96=0,"",INDEX('Team Declaration'!$C$22:$BE$33,MATCH(M92,'Team Declaration'!$B$22:$B$33,0),MATCH(P96,'Team Declaration'!$C$20:$BE$20,0)))</f>
      </c>
      <c r="O96" s="183">
        <f>IF(P96=0,"",INDEX('Team Declaration'!$C$20:$BF$34,15,MATCH(P96,'Team Declaration'!$C$20:$BF$20,0)))</f>
      </c>
      <c r="P96" s="56"/>
      <c r="Q96" s="57"/>
      <c r="R96" s="109"/>
      <c r="S96" s="109">
        <v>3</v>
      </c>
      <c r="T96" s="59">
        <f t="shared" si="23"/>
        <v>0</v>
      </c>
      <c r="U96" s="109">
        <f t="shared" si="23"/>
        <v>0</v>
      </c>
      <c r="V96" s="109">
        <f t="shared" si="23"/>
        <v>0</v>
      </c>
      <c r="W96" s="109">
        <f t="shared" si="23"/>
        <v>0</v>
      </c>
      <c r="X96" s="109">
        <f t="shared" si="23"/>
        <v>3</v>
      </c>
      <c r="Y96" s="109">
        <f t="shared" si="23"/>
        <v>0</v>
      </c>
      <c r="Z96" s="109">
        <f t="shared" si="23"/>
        <v>0</v>
      </c>
      <c r="AA96" s="109"/>
      <c r="AB96" s="59"/>
    </row>
    <row r="97" spans="1:28" ht="12.75">
      <c r="A97" s="109"/>
      <c r="B97" s="116">
        <f>IF(D97=0,"",INDEX('Team Declaration'!$C$22:$BE$33,MATCH(A92,'Team Declaration'!$B$22:$B$33,0),MATCH(D97,'Team Declaration'!$C$20:$BE$20,0)))</f>
      </c>
      <c r="C97" s="206">
        <f>IF(D97=0,"",INDEX('Team Declaration'!$C$20:$BF$34,15,MATCH(D97,'Team Declaration'!$C$20:$BF$20,0)))</f>
      </c>
      <c r="D97" s="56"/>
      <c r="E97" s="208"/>
      <c r="F97" s="115">
        <v>2</v>
      </c>
      <c r="G97" s="109"/>
      <c r="H97" s="116">
        <f>IF(J97=0,"",INDEX('Team Declaration'!$C$22:$BE$33,MATCH(G92,'Team Declaration'!$B$22:$B$33,0),MATCH(J97,'Team Declaration'!$C$20:$BE$20,0)))</f>
      </c>
      <c r="I97" s="183">
        <f>IF(J97=0,"",INDEX('Team Declaration'!$C$20:$BF$34,15,MATCH(J97,'Team Declaration'!$C$20:$BF$20,0)))</f>
      </c>
      <c r="J97" s="56"/>
      <c r="K97" s="57"/>
      <c r="L97" s="115">
        <v>2</v>
      </c>
      <c r="M97" s="109"/>
      <c r="N97" s="116">
        <f>IF(P97=0,"",INDEX('Team Declaration'!$C$22:$BE$33,MATCH(M92,'Team Declaration'!$B$22:$B$33,0),MATCH(P97,'Team Declaration'!$C$20:$BE$20,0)))</f>
      </c>
      <c r="O97" s="183">
        <f>IF(P97=0,"",INDEX('Team Declaration'!$C$20:$BF$34,15,MATCH(P97,'Team Declaration'!$C$20:$BF$20,0)))</f>
      </c>
      <c r="P97" s="56"/>
      <c r="Q97" s="57"/>
      <c r="R97" s="109"/>
      <c r="S97" s="109">
        <v>2</v>
      </c>
      <c r="T97" s="59">
        <f t="shared" si="23"/>
        <v>0</v>
      </c>
      <c r="U97" s="109">
        <f t="shared" si="23"/>
        <v>0</v>
      </c>
      <c r="V97" s="109">
        <f t="shared" si="23"/>
        <v>0</v>
      </c>
      <c r="W97" s="109">
        <f t="shared" si="23"/>
        <v>0</v>
      </c>
      <c r="X97" s="109">
        <f t="shared" si="23"/>
        <v>0</v>
      </c>
      <c r="Y97" s="109">
        <f t="shared" si="23"/>
        <v>0</v>
      </c>
      <c r="Z97" s="109">
        <f t="shared" si="23"/>
        <v>0</v>
      </c>
      <c r="AA97" s="109"/>
      <c r="AB97" s="59"/>
    </row>
    <row r="98" spans="1:28" ht="12.75">
      <c r="A98" s="109"/>
      <c r="B98" s="116">
        <f>IF(D98=0,"",INDEX('Team Declaration'!$C$22:$BE$33,MATCH(A92,'Team Declaration'!$B$22:$B$33,0),MATCH(D98,'Team Declaration'!$C$20:$BE$20,0)))</f>
      </c>
      <c r="C98" s="206">
        <f>IF(D98=0,"",INDEX('Team Declaration'!$C$20:$BF$34,15,MATCH(D98,'Team Declaration'!$C$20:$BF$20,0)))</f>
      </c>
      <c r="D98" s="56"/>
      <c r="E98" s="208"/>
      <c r="F98" s="115">
        <v>1</v>
      </c>
      <c r="G98" s="109"/>
      <c r="H98" s="116">
        <f>IF(J98=0,"",INDEX('Team Declaration'!$C$22:$BE$33,MATCH(G92,'Team Declaration'!$B$22:$B$33,0),MATCH(J98,'Team Declaration'!$C$20:$BE$20,0)))</f>
      </c>
      <c r="I98" s="183">
        <f>IF(J98=0,"",INDEX('Team Declaration'!$C$20:$BF$34,15,MATCH(J98,'Team Declaration'!$C$20:$BF$20,0)))</f>
      </c>
      <c r="J98" s="56"/>
      <c r="K98" s="57"/>
      <c r="L98" s="115">
        <v>1</v>
      </c>
      <c r="M98" s="109"/>
      <c r="N98" s="116">
        <f>IF(P98=0,"",INDEX('Team Declaration'!$C$22:$BE$33,MATCH(M92,'Team Declaration'!$B$22:$B$33,0),MATCH(P98,'Team Declaration'!$C$20:$BE$20,0)))</f>
      </c>
      <c r="O98" s="183">
        <f>IF(P98=0,"",INDEX('Team Declaration'!$C$20:$BF$34,15,MATCH(P98,'Team Declaration'!$C$20:$BF$20,0)))</f>
      </c>
      <c r="P98" s="56"/>
      <c r="Q98" s="57"/>
      <c r="R98" s="109"/>
      <c r="S98" s="109">
        <v>1</v>
      </c>
      <c r="T98" s="59">
        <f t="shared" si="23"/>
        <v>0</v>
      </c>
      <c r="U98" s="109">
        <f t="shared" si="23"/>
        <v>0</v>
      </c>
      <c r="V98" s="109">
        <f t="shared" si="23"/>
        <v>0</v>
      </c>
      <c r="W98" s="109">
        <f t="shared" si="23"/>
        <v>0</v>
      </c>
      <c r="X98" s="109">
        <f t="shared" si="23"/>
        <v>0</v>
      </c>
      <c r="Y98" s="109">
        <f t="shared" si="23"/>
        <v>0</v>
      </c>
      <c r="Z98" s="109">
        <f t="shared" si="23"/>
        <v>0</v>
      </c>
      <c r="AA98" s="109"/>
      <c r="AB98" s="59"/>
    </row>
    <row r="99" spans="1:28" ht="12.75">
      <c r="A99" s="111" t="str">
        <f>'Team Declaration'!$B24</f>
        <v>Long Jump</v>
      </c>
      <c r="B99" s="117"/>
      <c r="C99" s="114" t="s">
        <v>8</v>
      </c>
      <c r="D99" s="112"/>
      <c r="E99" s="114"/>
      <c r="F99" s="115"/>
      <c r="G99" s="111" t="str">
        <f>'Team Declaration'!$B28</f>
        <v>800 metres</v>
      </c>
      <c r="H99" s="114"/>
      <c r="I99" s="114" t="s">
        <v>10</v>
      </c>
      <c r="J99" s="114"/>
      <c r="K99" s="181"/>
      <c r="L99" s="115"/>
      <c r="M99" s="111" t="str">
        <f>'Team Declaration'!$B30</f>
        <v>4 x 200 relay</v>
      </c>
      <c r="N99" s="109"/>
      <c r="O99" s="109"/>
      <c r="P99" s="112"/>
      <c r="Q99" s="182"/>
      <c r="R99" s="109"/>
      <c r="S99" s="109"/>
      <c r="T99" s="59">
        <f t="shared" si="23"/>
        <v>0</v>
      </c>
      <c r="U99" s="109">
        <f t="shared" si="23"/>
        <v>0</v>
      </c>
      <c r="V99" s="109">
        <f t="shared" si="23"/>
        <v>0</v>
      </c>
      <c r="W99" s="109">
        <f t="shared" si="23"/>
        <v>0</v>
      </c>
      <c r="X99" s="109">
        <f t="shared" si="23"/>
        <v>0</v>
      </c>
      <c r="Y99" s="109">
        <f t="shared" si="23"/>
        <v>0</v>
      </c>
      <c r="Z99" s="109">
        <f t="shared" si="23"/>
        <v>0</v>
      </c>
      <c r="AA99" s="109"/>
      <c r="AB99" s="59"/>
    </row>
    <row r="100" spans="1:28" ht="12.75">
      <c r="A100" s="109"/>
      <c r="B100" s="116" t="str">
        <f>IF(D100=0,"",INDEX('Team Declaration'!$C$22:$BE$33,MATCH(A99,'Team Declaration'!$B$22:$B$33,0),MATCH(D100,'Team Declaration'!$C$20:$BE$20,0)))</f>
        <v>Isobel Muir</v>
      </c>
      <c r="C100" s="206" t="str">
        <f>IF(D100=0,"",INDEX('Team Declaration'!$C$20:$BF$34,15,MATCH(D100,'Team Declaration'!$C$20:$BF$20,0)))</f>
        <v>A80</v>
      </c>
      <c r="D100" s="56" t="s">
        <v>67</v>
      </c>
      <c r="E100" s="208">
        <v>3.79</v>
      </c>
      <c r="F100" s="115">
        <v>6</v>
      </c>
      <c r="G100" s="109"/>
      <c r="H100" s="116" t="str">
        <f>IF(J100=0,"",INDEX('Team Declaration'!$C$22:$BE$33,MATCH(G99,'Team Declaration'!$B$22:$B$33,0),MATCH(J100,'Team Declaration'!$C$20:$BE$20,0)))</f>
        <v>Helen Fitzgerald</v>
      </c>
      <c r="I100" s="183" t="str">
        <f>IF(J100=0,"",INDEX('Team Declaration'!$C$20:$BF$34,15,MATCH(J100,'Team Declaration'!$C$20:$BF$20,0)))</f>
        <v>B&amp;H</v>
      </c>
      <c r="J100" s="56" t="s">
        <v>26</v>
      </c>
      <c r="K100" s="57" t="s">
        <v>219</v>
      </c>
      <c r="L100" s="115">
        <v>6</v>
      </c>
      <c r="M100" s="109"/>
      <c r="N100" s="118" t="str">
        <f>IF($P100=0,"",INDEX('Team Declaration'!$C$22:$BF$33,MATCH($M$99,'Team Declaration'!$B$22:$B$33,0),MATCH(LEFT($P100,1),'Team Declaration'!$C$20:$BF$20,0)))</f>
        <v>Helen Fitzgerald</v>
      </c>
      <c r="O100" s="119">
        <f>IF($P100=0,"",INDEX('Team Declaration'!$C$22:$BF$33,MATCH($M$99,'Team Declaration'!$B$22:$B$33,0),MATCH(LEFT($P100,1),'Team Declaration'!$C$20:$BF$20,0)+1))</f>
        <v>0</v>
      </c>
      <c r="P100" s="243" t="s">
        <v>25</v>
      </c>
      <c r="Q100" s="246" t="s">
        <v>179</v>
      </c>
      <c r="R100" s="109"/>
      <c r="S100" s="109">
        <v>6</v>
      </c>
      <c r="T100" s="59">
        <f t="shared" si="23"/>
        <v>6</v>
      </c>
      <c r="U100" s="109">
        <f t="shared" si="23"/>
        <v>12</v>
      </c>
      <c r="V100" s="109">
        <f t="shared" si="23"/>
        <v>0</v>
      </c>
      <c r="W100" s="109">
        <f t="shared" si="23"/>
        <v>0</v>
      </c>
      <c r="X100" s="109">
        <f t="shared" si="23"/>
        <v>0</v>
      </c>
      <c r="Y100" s="109">
        <f t="shared" si="23"/>
        <v>0</v>
      </c>
      <c r="Z100" s="109">
        <f t="shared" si="23"/>
        <v>0</v>
      </c>
      <c r="AA100" s="109"/>
      <c r="AB100" s="59"/>
    </row>
    <row r="101" spans="1:28" ht="12.75">
      <c r="A101" s="109"/>
      <c r="B101" s="116" t="str">
        <f>IF(D101=0,"",INDEX('Team Declaration'!$C$22:$BE$33,MATCH(A99,'Team Declaration'!$B$22:$B$33,0),MATCH(D101,'Team Declaration'!$C$20:$BE$20,0)))</f>
        <v>Catriona Gardiner</v>
      </c>
      <c r="C101" s="206" t="str">
        <f>IF(D101=0,"",INDEX('Team Declaration'!$C$20:$BF$34,15,MATCH(D101,'Team Declaration'!$C$20:$BF$20,0)))</f>
        <v>B&amp;H</v>
      </c>
      <c r="D101" s="56" t="s">
        <v>25</v>
      </c>
      <c r="E101" s="208">
        <v>3.63</v>
      </c>
      <c r="F101" s="115">
        <v>5</v>
      </c>
      <c r="G101" s="109"/>
      <c r="H101" s="116" t="str">
        <f>IF(J101=0,"",INDEX('Team Declaration'!$C$22:$BE$33,MATCH(G99,'Team Declaration'!$B$22:$B$33,0),MATCH(J101,'Team Declaration'!$C$20:$BE$20,0)))</f>
        <v>Linda Tullett</v>
      </c>
      <c r="I101" s="183" t="str">
        <f>IF(J101=0,"",INDEX('Team Declaration'!$C$20:$BF$34,15,MATCH(J101,'Team Declaration'!$C$20:$BF$20,0)))</f>
        <v>HHH</v>
      </c>
      <c r="J101" s="56" t="s">
        <v>34</v>
      </c>
      <c r="K101" s="57" t="s">
        <v>197</v>
      </c>
      <c r="L101" s="115">
        <v>5</v>
      </c>
      <c r="M101" s="109"/>
      <c r="N101" s="120" t="str">
        <f>IF($P100=0,"",INDEX('Team Declaration'!$C$22:$BF$33,MATCH($M$99,'Team Declaration'!$B$22:$B$33,0)+1,MATCH(LEFT($P100,1),'Team Declaration'!$C$20:$BF$20,0)))</f>
        <v>Sian Williams</v>
      </c>
      <c r="O101" s="117">
        <f>IF($P100=0,"",INDEX('Team Declaration'!$C$22:$BF$33,MATCH($M$99,'Team Declaration'!$B$22:$B$33,0)+1,MATCH(LEFT($P100,1),'Team Declaration'!$C$20:$BF$20,0)+1))</f>
        <v>0</v>
      </c>
      <c r="P101" s="244"/>
      <c r="Q101" s="247"/>
      <c r="R101" s="109"/>
      <c r="S101" s="109"/>
      <c r="T101" s="59">
        <f t="shared" si="23"/>
        <v>0</v>
      </c>
      <c r="U101" s="109">
        <f t="shared" si="23"/>
        <v>5</v>
      </c>
      <c r="V101" s="109">
        <f t="shared" si="23"/>
        <v>0</v>
      </c>
      <c r="W101" s="109">
        <f t="shared" si="23"/>
        <v>0</v>
      </c>
      <c r="X101" s="109">
        <f t="shared" si="23"/>
        <v>5</v>
      </c>
      <c r="Y101" s="109">
        <f t="shared" si="23"/>
        <v>0</v>
      </c>
      <c r="Z101" s="109">
        <f t="shared" si="23"/>
        <v>0</v>
      </c>
      <c r="AA101" s="109"/>
      <c r="AB101" s="59"/>
    </row>
    <row r="102" spans="1:28" ht="12.75">
      <c r="A102" s="109"/>
      <c r="B102" s="116" t="str">
        <f>IF(D102=0,"",INDEX('Team Declaration'!$C$22:$BE$33,MATCH(A99,'Team Declaration'!$B$22:$B$33,0),MATCH(D102,'Team Declaration'!$C$20:$BE$20,0)))</f>
        <v>F Middlemass</v>
      </c>
      <c r="C102" s="206" t="str">
        <f>IF(D102=0,"",INDEX('Team Declaration'!$C$20:$BF$34,15,MATCH(D102,'Team Declaration'!$C$20:$BF$20,0)))</f>
        <v>ERAC</v>
      </c>
      <c r="D102" s="56" t="s">
        <v>29</v>
      </c>
      <c r="E102" s="208">
        <v>3.13</v>
      </c>
      <c r="F102" s="115">
        <v>4</v>
      </c>
      <c r="G102" s="109"/>
      <c r="H102" s="116">
        <f>IF(J102=0,"",INDEX('Team Declaration'!$C$22:$BE$33,MATCH(G99,'Team Declaration'!$B$22:$B$33,0),MATCH(J102,'Team Declaration'!$C$20:$BE$20,0)))</f>
      </c>
      <c r="I102" s="183">
        <f>IF(J102=0,"",INDEX('Team Declaration'!$C$20:$BF$34,15,MATCH(J102,'Team Declaration'!$C$20:$BF$20,0)))</f>
      </c>
      <c r="J102" s="56"/>
      <c r="K102" s="57"/>
      <c r="L102" s="115">
        <v>4</v>
      </c>
      <c r="M102" s="109"/>
      <c r="N102" s="120" t="str">
        <f>IF($P100=0,"",INDEX('Team Declaration'!$C$22:$BF$33,MATCH($M$99,'Team Declaration'!$B$22:$B$33,0)+2,MATCH(LEFT($P100,1),'Team Declaration'!$C$20:$BF$20,0)))</f>
        <v>Tracey Brockbank</v>
      </c>
      <c r="O102" s="117">
        <f>IF($P100=0,"",INDEX('Team Declaration'!$C$22:$BF$33,MATCH($M$99,'Team Declaration'!$B$22:$B$33,0)+2,MATCH(LEFT($P100,1),'Team Declaration'!$C$20:$BF$20,0)+1))</f>
        <v>0</v>
      </c>
      <c r="P102" s="244"/>
      <c r="Q102" s="247"/>
      <c r="R102" s="109"/>
      <c r="S102" s="109"/>
      <c r="T102" s="59">
        <f t="shared" si="23"/>
        <v>0</v>
      </c>
      <c r="U102" s="109">
        <f t="shared" si="23"/>
        <v>0</v>
      </c>
      <c r="V102" s="109">
        <f t="shared" si="23"/>
        <v>4</v>
      </c>
      <c r="W102" s="109">
        <f t="shared" si="23"/>
        <v>0</v>
      </c>
      <c r="X102" s="109">
        <f t="shared" si="23"/>
        <v>0</v>
      </c>
      <c r="Y102" s="109">
        <f t="shared" si="23"/>
        <v>0</v>
      </c>
      <c r="Z102" s="109">
        <f t="shared" si="23"/>
        <v>0</v>
      </c>
      <c r="AA102" s="109"/>
      <c r="AB102" s="59"/>
    </row>
    <row r="103" spans="1:28" ht="12.75">
      <c r="A103" s="109"/>
      <c r="B103" s="116" t="str">
        <f>IF(D103=0,"",INDEX('Team Declaration'!$C$22:$BE$33,MATCH(A99,'Team Declaration'!$B$22:$B$33,0),MATCH(D103,'Team Declaration'!$C$20:$BE$20,0)))</f>
        <v>Jo Buckley</v>
      </c>
      <c r="C103" s="206" t="str">
        <f>IF(D103=0,"",INDEX('Team Declaration'!$C$20:$BF$34,15,MATCH(D103,'Team Declaration'!$C$20:$BF$20,0)))</f>
        <v>HHH</v>
      </c>
      <c r="D103" s="56" t="s">
        <v>33</v>
      </c>
      <c r="E103" s="208">
        <v>2.48</v>
      </c>
      <c r="F103" s="115">
        <v>3</v>
      </c>
      <c r="G103" s="109"/>
      <c r="H103" s="116">
        <f>IF(J103=0,"",INDEX('Team Declaration'!$C$22:$BE$33,MATCH(G99,'Team Declaration'!$B$22:$B$33,0),MATCH(J103,'Team Declaration'!$C$20:$BE$20,0)))</f>
      </c>
      <c r="I103" s="183">
        <f>IF(J103=0,"",INDEX('Team Declaration'!$C$20:$BF$34,15,MATCH(J103,'Team Declaration'!$C$20:$BF$20,0)))</f>
      </c>
      <c r="J103" s="56"/>
      <c r="K103" s="57"/>
      <c r="L103" s="115">
        <v>3</v>
      </c>
      <c r="M103" s="109"/>
      <c r="N103" s="121" t="str">
        <f>IF($P100=0,"",INDEX('Team Declaration'!$C$22:$BF$33,MATCH($M$99,'Team Declaration'!$B$22:$B$33,0)+3,MATCH(LEFT($P100,1),'Team Declaration'!$C$20:$BF$20,0)))</f>
        <v>Catriona Gardiner</v>
      </c>
      <c r="O103" s="122">
        <f>IF($P100=0,"",INDEX('Team Declaration'!$C$22:$BF$33,MATCH($M$99,'Team Declaration'!$B$22:$B$33,0)+3,MATCH(LEFT($P100,1),'Team Declaration'!$C$20:$BF$20,0)+1))</f>
        <v>0</v>
      </c>
      <c r="P103" s="245"/>
      <c r="Q103" s="248"/>
      <c r="R103" s="109"/>
      <c r="S103" s="109"/>
      <c r="T103" s="59">
        <f t="shared" si="23"/>
        <v>0</v>
      </c>
      <c r="U103" s="109">
        <f t="shared" si="23"/>
        <v>0</v>
      </c>
      <c r="V103" s="109">
        <f t="shared" si="23"/>
        <v>0</v>
      </c>
      <c r="W103" s="109">
        <f t="shared" si="23"/>
        <v>0</v>
      </c>
      <c r="X103" s="109">
        <f t="shared" si="23"/>
        <v>3</v>
      </c>
      <c r="Y103" s="109">
        <f t="shared" si="23"/>
        <v>0</v>
      </c>
      <c r="Z103" s="109">
        <f t="shared" si="23"/>
        <v>0</v>
      </c>
      <c r="AA103" s="109"/>
      <c r="AB103" s="59"/>
    </row>
    <row r="104" spans="1:28" ht="12.75">
      <c r="A104" s="109"/>
      <c r="B104" s="116">
        <f>IF(D104=0,"",INDEX('Team Declaration'!$C$22:$BE$33,MATCH(A99,'Team Declaration'!$B$22:$B$33,0),MATCH(D104,'Team Declaration'!$C$20:$BE$20,0)))</f>
      </c>
      <c r="C104" s="206">
        <f>IF(D104=0,"",INDEX('Team Declaration'!$C$20:$BF$34,15,MATCH(D104,'Team Declaration'!$C$20:$BF$20,0)))</f>
      </c>
      <c r="D104" s="56"/>
      <c r="E104" s="208"/>
      <c r="F104" s="115">
        <v>2</v>
      </c>
      <c r="G104" s="109"/>
      <c r="H104" s="116">
        <f>IF(J104=0,"",INDEX('Team Declaration'!$C$22:$BE$33,MATCH(G99,'Team Declaration'!$B$22:$B$33,0),MATCH(J104,'Team Declaration'!$C$20:$BE$20,0)))</f>
      </c>
      <c r="I104" s="183">
        <f>IF(J104=0,"",INDEX('Team Declaration'!$C$20:$BF$34,15,MATCH(J104,'Team Declaration'!$C$20:$BF$20,0)))</f>
      </c>
      <c r="J104" s="56"/>
      <c r="K104" s="57"/>
      <c r="L104" s="115">
        <v>2</v>
      </c>
      <c r="M104" s="109"/>
      <c r="N104" s="118" t="str">
        <f>IF($P104=0,"",INDEX('Team Declaration'!$C$22:$BF$33,MATCH($M$99,'Team Declaration'!$B$22:$B$33,0),MATCH(LEFT($P104,1),'Team Declaration'!$C$20:$BF$20,0)))</f>
        <v>Caroline Wood</v>
      </c>
      <c r="O104" s="119">
        <f>IF($P104=0,"",INDEX('Team Declaration'!$C$22:$BF$33,MATCH($M$99,'Team Declaration'!$B$22:$B$33,0),MATCH(LEFT($P104,1),'Team Declaration'!$C$20:$BF$20,0)+1))</f>
        <v>0</v>
      </c>
      <c r="P104" s="243" t="s">
        <v>67</v>
      </c>
      <c r="Q104" s="246" t="s">
        <v>180</v>
      </c>
      <c r="R104" s="109"/>
      <c r="S104" s="109">
        <v>5</v>
      </c>
      <c r="T104" s="59">
        <f t="shared" si="23"/>
        <v>5</v>
      </c>
      <c r="U104" s="109">
        <f t="shared" si="23"/>
        <v>0</v>
      </c>
      <c r="V104" s="109">
        <f t="shared" si="23"/>
        <v>0</v>
      </c>
      <c r="W104" s="109">
        <f t="shared" si="23"/>
        <v>0</v>
      </c>
      <c r="X104" s="109">
        <f t="shared" si="23"/>
        <v>0</v>
      </c>
      <c r="Y104" s="109">
        <f t="shared" si="23"/>
        <v>0</v>
      </c>
      <c r="Z104" s="109">
        <f t="shared" si="23"/>
        <v>0</v>
      </c>
      <c r="AA104" s="109"/>
      <c r="AB104" s="59"/>
    </row>
    <row r="105" spans="1:28" ht="12.75">
      <c r="A105" s="109"/>
      <c r="B105" s="116">
        <f>IF(D105=0,"",INDEX('Team Declaration'!$C$22:$BE$33,MATCH(A99,'Team Declaration'!$B$22:$B$33,0),MATCH(D105,'Team Declaration'!$C$20:$BE$20,0)))</f>
      </c>
      <c r="C105" s="206">
        <f>IF(D105=0,"",INDEX('Team Declaration'!$C$20:$BF$34,15,MATCH(D105,'Team Declaration'!$C$20:$BF$20,0)))</f>
      </c>
      <c r="D105" s="56"/>
      <c r="E105" s="208"/>
      <c r="F105" s="115">
        <v>1</v>
      </c>
      <c r="G105" s="109"/>
      <c r="H105" s="116">
        <f>IF(J105=0,"",INDEX('Team Declaration'!$C$22:$BE$33,MATCH(G99,'Team Declaration'!$B$22:$B$33,0),MATCH(J105,'Team Declaration'!$C$20:$BE$20,0)))</f>
      </c>
      <c r="I105" s="183">
        <f>IF(J105=0,"",INDEX('Team Declaration'!$C$20:$BF$34,15,MATCH(J105,'Team Declaration'!$C$20:$BF$20,0)))</f>
      </c>
      <c r="J105" s="56"/>
      <c r="K105" s="57"/>
      <c r="L105" s="115">
        <v>1</v>
      </c>
      <c r="M105" s="109"/>
      <c r="N105" s="120" t="str">
        <f>IF($P104=0,"",INDEX('Team Declaration'!$C$22:$BF$33,MATCH($M$99,'Team Declaration'!$B$22:$B$33,0)+1,MATCH(LEFT($P104,1),'Team Declaration'!$C$20:$BF$20,0)))</f>
        <v>Jenny Hughes</v>
      </c>
      <c r="O105" s="117">
        <f>IF($P104=0,"",INDEX('Team Declaration'!$C$22:$BF$33,MATCH($M$99,'Team Declaration'!$B$22:$B$33,0)+1,MATCH(LEFT($P104,1),'Team Declaration'!$C$20:$BF$20,0)+1))</f>
        <v>0</v>
      </c>
      <c r="P105" s="244"/>
      <c r="Q105" s="247"/>
      <c r="R105" s="109"/>
      <c r="S105" s="109"/>
      <c r="T105" s="59">
        <f t="shared" si="23"/>
        <v>0</v>
      </c>
      <c r="U105" s="109">
        <f t="shared" si="23"/>
        <v>0</v>
      </c>
      <c r="V105" s="109">
        <f t="shared" si="23"/>
        <v>0</v>
      </c>
      <c r="W105" s="109">
        <f t="shared" si="23"/>
        <v>0</v>
      </c>
      <c r="X105" s="109">
        <f t="shared" si="23"/>
        <v>0</v>
      </c>
      <c r="Y105" s="109">
        <f t="shared" si="23"/>
        <v>0</v>
      </c>
      <c r="Z105" s="109">
        <f t="shared" si="23"/>
        <v>0</v>
      </c>
      <c r="AA105" s="109"/>
      <c r="AB105" s="59"/>
    </row>
    <row r="106" spans="1:28" ht="12.75">
      <c r="A106" s="111" t="str">
        <f>'Team Declaration'!$B24</f>
        <v>Long Jump</v>
      </c>
      <c r="B106" s="109"/>
      <c r="C106" s="114" t="s">
        <v>22</v>
      </c>
      <c r="D106" s="112"/>
      <c r="E106" s="114"/>
      <c r="F106" s="115"/>
      <c r="G106" s="111" t="str">
        <f>'Team Declaration'!$B28</f>
        <v>800 metres</v>
      </c>
      <c r="H106" s="114"/>
      <c r="I106" s="114" t="s">
        <v>22</v>
      </c>
      <c r="J106" s="114"/>
      <c r="K106" s="181"/>
      <c r="L106" s="115"/>
      <c r="M106" s="109"/>
      <c r="N106" s="120" t="str">
        <f>IF($P104=0,"",INDEX('Team Declaration'!$C$22:$BF$33,MATCH($M$99,'Team Declaration'!$B$22:$B$33,0)+2,MATCH(LEFT($P104,1),'Team Declaration'!$C$20:$BF$20,0)))</f>
        <v>Lesley Parsons</v>
      </c>
      <c r="O106" s="117">
        <f>IF($P104=0,"",INDEX('Team Declaration'!$C$22:$BF$33,MATCH($M$99,'Team Declaration'!$B$22:$B$33,0)+2,MATCH(LEFT($P104,1),'Team Declaration'!$C$20:$BF$20,0)+1))</f>
        <v>0</v>
      </c>
      <c r="P106" s="244"/>
      <c r="Q106" s="247"/>
      <c r="R106" s="109"/>
      <c r="S106" s="109"/>
      <c r="T106" s="59">
        <f t="shared" si="23"/>
        <v>0</v>
      </c>
      <c r="U106" s="109">
        <f t="shared" si="23"/>
        <v>0</v>
      </c>
      <c r="V106" s="109">
        <f t="shared" si="23"/>
        <v>0</v>
      </c>
      <c r="W106" s="109">
        <f t="shared" si="23"/>
        <v>0</v>
      </c>
      <c r="X106" s="109">
        <f t="shared" si="23"/>
        <v>0</v>
      </c>
      <c r="Y106" s="109">
        <f t="shared" si="23"/>
        <v>0</v>
      </c>
      <c r="Z106" s="109">
        <f t="shared" si="23"/>
        <v>0</v>
      </c>
      <c r="AA106" s="109"/>
      <c r="AB106" s="59"/>
    </row>
    <row r="107" spans="1:28" ht="12.75">
      <c r="A107" s="109"/>
      <c r="B107" s="116" t="str">
        <f>IF(D107=0,"",INDEX('Team Declaration'!$C$22:$BE$33,MATCH(A106,'Team Declaration'!$B$22:$B$33,0),MATCH(D107,'Team Declaration'!$C$20:$BE$20,0)))</f>
        <v>Judith Carder</v>
      </c>
      <c r="C107" s="206" t="str">
        <f>IF(D107=0,"",INDEX('Team Declaration'!$C$20:$BF$34,15,MATCH(D107,'Team Declaration'!$C$20:$BF$20,0)))</f>
        <v>B&amp;H</v>
      </c>
      <c r="D107" s="56">
        <v>21</v>
      </c>
      <c r="E107" s="208">
        <v>2.95</v>
      </c>
      <c r="F107" s="115">
        <v>6</v>
      </c>
      <c r="G107" s="109"/>
      <c r="H107" s="116" t="str">
        <f>IF(J107=0,"",INDEX('Team Declaration'!$C$22:$BE$33,MATCH(G106,'Team Declaration'!$B$22:$B$33,0),MATCH(J107,'Team Declaration'!$C$20:$BE$20,0)))</f>
        <v>Jenny Hughes</v>
      </c>
      <c r="I107" s="183" t="str">
        <f>IF(J107=0,"",INDEX('Team Declaration'!$C$20:$BF$34,15,MATCH(J107,'Team Declaration'!$C$20:$BF$20,0)))</f>
        <v>A80</v>
      </c>
      <c r="J107" s="56">
        <v>20</v>
      </c>
      <c r="K107" s="57" t="s">
        <v>198</v>
      </c>
      <c r="L107" s="115">
        <v>6</v>
      </c>
      <c r="M107" s="109"/>
      <c r="N107" s="121" t="str">
        <f>IF($P104=0,"",INDEX('Team Declaration'!$C$22:$BF$33,MATCH($M$99,'Team Declaration'!$B$22:$B$33,0)+3,MATCH(LEFT($P104,1),'Team Declaration'!$C$20:$BF$20,0)))</f>
        <v>Isobel Muir</v>
      </c>
      <c r="O107" s="122">
        <f>IF($P104=0,"",INDEX('Team Declaration'!$C$22:$BF$33,MATCH($M$99,'Team Declaration'!$B$22:$B$33,0)+3,MATCH(LEFT($P104,1),'Team Declaration'!$C$20:$BF$20,0)+1))</f>
        <v>0</v>
      </c>
      <c r="P107" s="245"/>
      <c r="Q107" s="248"/>
      <c r="R107" s="109"/>
      <c r="S107" s="109"/>
      <c r="T107" s="59">
        <f t="shared" si="23"/>
        <v>6</v>
      </c>
      <c r="U107" s="109">
        <f t="shared" si="23"/>
        <v>6</v>
      </c>
      <c r="V107" s="109">
        <f t="shared" si="23"/>
        <v>0</v>
      </c>
      <c r="W107" s="109">
        <f t="shared" si="23"/>
        <v>0</v>
      </c>
      <c r="X107" s="109">
        <f t="shared" si="23"/>
        <v>0</v>
      </c>
      <c r="Y107" s="109">
        <f t="shared" si="23"/>
        <v>0</v>
      </c>
      <c r="Z107" s="109">
        <f t="shared" si="23"/>
        <v>0</v>
      </c>
      <c r="AA107" s="109"/>
      <c r="AB107" s="59"/>
    </row>
    <row r="108" spans="1:28" ht="12.75">
      <c r="A108" s="109"/>
      <c r="B108" s="116" t="str">
        <f>IF(D108=0,"",INDEX('Team Declaration'!$C$22:$BE$33,MATCH(A106,'Team Declaration'!$B$22:$B$33,0),MATCH(D108,'Team Declaration'!$C$20:$BE$20,0)))</f>
        <v>Jenny Denyer</v>
      </c>
      <c r="C108" s="206" t="str">
        <f>IF(D108=0,"",INDEX('Team Declaration'!$C$20:$BF$34,15,MATCH(D108,'Team Declaration'!$C$20:$BF$20,0)))</f>
        <v>HHH</v>
      </c>
      <c r="D108" s="56">
        <v>27</v>
      </c>
      <c r="E108" s="208">
        <v>2.7</v>
      </c>
      <c r="F108" s="115">
        <v>5</v>
      </c>
      <c r="G108" s="109"/>
      <c r="H108" s="116" t="str">
        <f>IF(J108=0,"",INDEX('Team Declaration'!$C$22:$BE$33,MATCH(G106,'Team Declaration'!$B$22:$B$33,0),MATCH(J108,'Team Declaration'!$C$20:$BE$20,0)))</f>
        <v>Cathy Ulliott</v>
      </c>
      <c r="I108" s="183" t="str">
        <f>IF(J108=0,"",INDEX('Team Declaration'!$C$20:$BF$34,15,MATCH(J108,'Team Declaration'!$C$20:$BF$20,0)))</f>
        <v>B&amp;H</v>
      </c>
      <c r="J108" s="56">
        <v>21</v>
      </c>
      <c r="K108" s="57" t="s">
        <v>199</v>
      </c>
      <c r="L108" s="115">
        <v>5</v>
      </c>
      <c r="M108" s="109"/>
      <c r="N108" s="118" t="str">
        <f>IF($P108=0,"",INDEX('Team Declaration'!$C$22:$BF$33,MATCH($M$99,'Team Declaration'!$B$22:$B$33,0),MATCH(LEFT($P108,1),'Team Declaration'!$C$20:$BF$20,0)))</f>
        <v>Felicity Webster</v>
      </c>
      <c r="O108" s="119">
        <f>IF($P108=0,"",INDEX('Team Declaration'!$C$22:$BF$33,MATCH($M$99,'Team Declaration'!$B$22:$B$33,0),MATCH(LEFT($P108,1),'Team Declaration'!$C$20:$BF$20,0)+1))</f>
        <v>0</v>
      </c>
      <c r="P108" s="243" t="s">
        <v>29</v>
      </c>
      <c r="Q108" s="246" t="s">
        <v>181</v>
      </c>
      <c r="R108" s="109"/>
      <c r="S108" s="109">
        <v>4</v>
      </c>
      <c r="T108" s="59">
        <f t="shared" si="23"/>
        <v>0</v>
      </c>
      <c r="U108" s="109">
        <f t="shared" si="23"/>
        <v>5</v>
      </c>
      <c r="V108" s="109">
        <f t="shared" si="23"/>
        <v>4</v>
      </c>
      <c r="W108" s="109">
        <f t="shared" si="23"/>
        <v>0</v>
      </c>
      <c r="X108" s="109">
        <f t="shared" si="23"/>
        <v>5</v>
      </c>
      <c r="Y108" s="109">
        <f t="shared" si="23"/>
        <v>0</v>
      </c>
      <c r="Z108" s="109">
        <f t="shared" si="23"/>
        <v>0</v>
      </c>
      <c r="AA108" s="109"/>
      <c r="AB108" s="59"/>
    </row>
    <row r="109" spans="1:28" ht="12.75">
      <c r="A109" s="109"/>
      <c r="B109" s="116" t="str">
        <f>IF(D109=0,"",INDEX('Team Declaration'!$C$22:$BE$33,MATCH(A106,'Team Declaration'!$B$22:$B$33,0),MATCH(D109,'Team Declaration'!$C$20:$BE$20,0)))</f>
        <v>Julie Chicken</v>
      </c>
      <c r="C109" s="206" t="str">
        <f>IF(D109=0,"",INDEX('Team Declaration'!$C$20:$BF$34,15,MATCH(D109,'Team Declaration'!$C$20:$BF$20,0)))</f>
        <v>ERAC</v>
      </c>
      <c r="D109" s="56">
        <v>24</v>
      </c>
      <c r="E109" s="208">
        <v>2.47</v>
      </c>
      <c r="F109" s="115">
        <v>4</v>
      </c>
      <c r="G109" s="109"/>
      <c r="H109" s="116" t="str">
        <f>IF(J109=0,"",INDEX('Team Declaration'!$C$22:$BE$33,MATCH(G106,'Team Declaration'!$B$22:$B$33,0),MATCH(J109,'Team Declaration'!$C$20:$BE$20,0)))</f>
        <v>Julie Chicken</v>
      </c>
      <c r="I109" s="183" t="str">
        <f>IF(J109=0,"",INDEX('Team Declaration'!$C$20:$BF$34,15,MATCH(J109,'Team Declaration'!$C$20:$BF$20,0)))</f>
        <v>ERAC</v>
      </c>
      <c r="J109" s="56">
        <v>24</v>
      </c>
      <c r="K109" s="57" t="s">
        <v>200</v>
      </c>
      <c r="L109" s="115">
        <v>4</v>
      </c>
      <c r="M109" s="109"/>
      <c r="N109" s="120" t="str">
        <f>IF($P108=0,"",INDEX('Team Declaration'!$C$22:$BF$33,MATCH($M$99,'Team Declaration'!$B$22:$B$33,0)+1,MATCH(LEFT($P108,1),'Team Declaration'!$C$20:$BF$20,0)))</f>
        <v>Julie Chicken</v>
      </c>
      <c r="O109" s="117">
        <f>IF($P108=0,"",INDEX('Team Declaration'!$C$22:$BF$33,MATCH($M$99,'Team Declaration'!$B$22:$B$33,0)+1,MATCH(LEFT($P108,1),'Team Declaration'!$C$20:$BF$20,0)+1))</f>
        <v>0</v>
      </c>
      <c r="P109" s="244"/>
      <c r="Q109" s="247"/>
      <c r="R109" s="109"/>
      <c r="S109" s="109"/>
      <c r="T109" s="59">
        <f t="shared" si="23"/>
        <v>0</v>
      </c>
      <c r="U109" s="109">
        <f t="shared" si="23"/>
        <v>0</v>
      </c>
      <c r="V109" s="109">
        <f t="shared" si="23"/>
        <v>8</v>
      </c>
      <c r="W109" s="109">
        <f t="shared" si="23"/>
        <v>0</v>
      </c>
      <c r="X109" s="109">
        <f t="shared" si="23"/>
        <v>0</v>
      </c>
      <c r="Y109" s="109">
        <f t="shared" si="23"/>
        <v>0</v>
      </c>
      <c r="Z109" s="109">
        <f t="shared" si="23"/>
        <v>0</v>
      </c>
      <c r="AA109" s="109"/>
      <c r="AB109" s="59"/>
    </row>
    <row r="110" spans="1:28" ht="12.75">
      <c r="A110" s="109"/>
      <c r="B110" s="116">
        <f>IF(D110=0,"",INDEX('Team Declaration'!$C$22:$BE$33,MATCH(A106,'Team Declaration'!$B$22:$B$33,0),MATCH(D110,'Team Declaration'!$C$20:$BE$20,0)))</f>
      </c>
      <c r="C110" s="206">
        <f>IF(D110=0,"",INDEX('Team Declaration'!$C$20:$BF$34,15,MATCH(D110,'Team Declaration'!$C$20:$BF$20,0)))</f>
      </c>
      <c r="D110" s="56"/>
      <c r="E110" s="208"/>
      <c r="F110" s="115">
        <v>3</v>
      </c>
      <c r="G110" s="109"/>
      <c r="H110" s="116">
        <f>IF(J110=0,"",INDEX('Team Declaration'!$C$22:$BE$33,MATCH(G106,'Team Declaration'!$B$22:$B$33,0),MATCH(J110,'Team Declaration'!$C$20:$BE$20,0)))</f>
      </c>
      <c r="I110" s="183">
        <f>IF(J110=0,"",INDEX('Team Declaration'!$C$20:$BF$34,15,MATCH(J110,'Team Declaration'!$C$20:$BF$20,0)))</f>
      </c>
      <c r="J110" s="56"/>
      <c r="K110" s="57"/>
      <c r="L110" s="115">
        <v>3</v>
      </c>
      <c r="M110" s="109"/>
      <c r="N110" s="120" t="str">
        <f>IF($P108=0,"",INDEX('Team Declaration'!$C$22:$BF$33,MATCH($M$99,'Team Declaration'!$B$22:$B$33,0)+2,MATCH(LEFT($P108,1),'Team Declaration'!$C$20:$BF$20,0)))</f>
        <v>F Middlemass</v>
      </c>
      <c r="O110" s="117">
        <f>IF($P108=0,"",INDEX('Team Declaration'!$C$22:$BF$33,MATCH($M$99,'Team Declaration'!$B$22:$B$33,0)+2,MATCH(LEFT($P108,1),'Team Declaration'!$C$20:$BF$20,0)+1))</f>
        <v>0</v>
      </c>
      <c r="P110" s="244"/>
      <c r="Q110" s="247"/>
      <c r="R110" s="109"/>
      <c r="S110" s="109"/>
      <c r="T110" s="59">
        <f aca="true" t="shared" si="24" ref="T110:Z125">IF(OR($D110=T$68,$D110=T$69,$D110=T$70,$D110=T$71),$F110,0)+IF(OR($J110=T$68,$J110=T$69,$J110=T$70,$J110=T$71),$L110,0)+IF(OR($P110=T$68,$P110=T$69,$P110=T$70,$P110=T$71),$S110,0)</f>
        <v>0</v>
      </c>
      <c r="U110" s="109">
        <f t="shared" si="24"/>
        <v>0</v>
      </c>
      <c r="V110" s="109">
        <f t="shared" si="24"/>
        <v>0</v>
      </c>
      <c r="W110" s="109">
        <f t="shared" si="24"/>
        <v>0</v>
      </c>
      <c r="X110" s="109">
        <f t="shared" si="24"/>
        <v>0</v>
      </c>
      <c r="Y110" s="109">
        <f t="shared" si="24"/>
        <v>0</v>
      </c>
      <c r="Z110" s="109">
        <f t="shared" si="24"/>
        <v>0</v>
      </c>
      <c r="AA110" s="109"/>
      <c r="AB110" s="59"/>
    </row>
    <row r="111" spans="1:28" ht="12.75">
      <c r="A111" s="109"/>
      <c r="B111" s="116">
        <f>IF(D111=0,"",INDEX('Team Declaration'!$C$22:$BE$33,MATCH(A106,'Team Declaration'!$B$22:$B$33,0),MATCH(D111,'Team Declaration'!$C$20:$BE$20,0)))</f>
      </c>
      <c r="C111" s="206">
        <f>IF(D111=0,"",INDEX('Team Declaration'!$C$20:$BF$34,15,MATCH(D111,'Team Declaration'!$C$20:$BF$20,0)))</f>
      </c>
      <c r="D111" s="56"/>
      <c r="E111" s="208"/>
      <c r="F111" s="115">
        <v>2</v>
      </c>
      <c r="G111" s="109"/>
      <c r="H111" s="116">
        <f>IF(J111=0,"",INDEX('Team Declaration'!$C$22:$BE$33,MATCH(G106,'Team Declaration'!$B$22:$B$33,0),MATCH(J111,'Team Declaration'!$C$20:$BE$20,0)))</f>
      </c>
      <c r="I111" s="183">
        <f>IF(J111=0,"",INDEX('Team Declaration'!$C$20:$BF$34,15,MATCH(J111,'Team Declaration'!$C$20:$BF$20,0)))</f>
      </c>
      <c r="J111" s="56"/>
      <c r="K111" s="57"/>
      <c r="L111" s="115">
        <v>2</v>
      </c>
      <c r="M111" s="109"/>
      <c r="N111" s="121" t="str">
        <f>IF($P108=0,"",INDEX('Team Declaration'!$C$22:$BF$33,MATCH($M$99,'Team Declaration'!$B$22:$B$33,0)+3,MATCH(LEFT($P108,1),'Team Declaration'!$C$20:$BF$20,0)))</f>
        <v>S Keen</v>
      </c>
      <c r="O111" s="122">
        <f>IF($P108=0,"",INDEX('Team Declaration'!$C$22:$BF$33,MATCH($M$99,'Team Declaration'!$B$22:$B$33,0)+3,MATCH(LEFT($P108,1),'Team Declaration'!$C$20:$BF$20,0)+1))</f>
        <v>0</v>
      </c>
      <c r="P111" s="245"/>
      <c r="Q111" s="248"/>
      <c r="R111" s="109"/>
      <c r="S111" s="109"/>
      <c r="T111" s="59">
        <f t="shared" si="24"/>
        <v>0</v>
      </c>
      <c r="U111" s="109">
        <f t="shared" si="24"/>
        <v>0</v>
      </c>
      <c r="V111" s="109">
        <f t="shared" si="24"/>
        <v>0</v>
      </c>
      <c r="W111" s="109">
        <f t="shared" si="24"/>
        <v>0</v>
      </c>
      <c r="X111" s="109">
        <f t="shared" si="24"/>
        <v>0</v>
      </c>
      <c r="Y111" s="109">
        <f t="shared" si="24"/>
        <v>0</v>
      </c>
      <c r="Z111" s="109">
        <f t="shared" si="24"/>
        <v>0</v>
      </c>
      <c r="AA111" s="109"/>
      <c r="AB111" s="59"/>
    </row>
    <row r="112" spans="1:28" ht="12.75">
      <c r="A112" s="109"/>
      <c r="B112" s="183">
        <f>IF(D112=0,"",INDEX('Team Declaration'!$C$22:$BE$33,MATCH(A106,'Team Declaration'!$B$22:$B$33,0),MATCH(D112,'Team Declaration'!$C$20:$BE$20,0)))</f>
      </c>
      <c r="C112" s="206">
        <f>IF(D112=0,"",INDEX('Team Declaration'!$C$20:$BF$34,15,MATCH(D112,'Team Declaration'!$C$20:$BF$20,0)))</f>
      </c>
      <c r="D112" s="184"/>
      <c r="E112" s="209"/>
      <c r="F112" s="185"/>
      <c r="G112" s="186"/>
      <c r="H112" s="183">
        <f>IF(J112=0,"",INDEX('Team Declaration'!$C$22:$BE$33,MATCH(G106,'Team Declaration'!$B$22:$B$33,0),MATCH(J112,'Team Declaration'!$C$20:$BE$20,0)))</f>
      </c>
      <c r="I112" s="183">
        <f>IF(J112=0,"",INDEX('Team Declaration'!$C$20:$BF$34,15,MATCH(J112,'Team Declaration'!$C$20:$BF$20,0)))</f>
      </c>
      <c r="J112" s="184"/>
      <c r="K112" s="187"/>
      <c r="L112" s="185"/>
      <c r="M112" s="186"/>
      <c r="N112" s="193" t="str">
        <f>IF($P112=0,"",INDEX('Team Declaration'!$C$22:$BF$33,MATCH($M$99,'Team Declaration'!$B$22:$B$33,0),MATCH(LEFT($P112,1),'Team Declaration'!$C$20:$BF$20,0)))</f>
        <v>Linda Tullett</v>
      </c>
      <c r="O112" s="194">
        <f>IF($P112=0,"",INDEX('Team Declaration'!$C$22:$BF$33,MATCH($M$99,'Team Declaration'!$B$22:$B$33,0),MATCH(LEFT($P112,1),'Team Declaration'!$C$20:$BF$20,0)+1))</f>
        <v>0</v>
      </c>
      <c r="P112" s="237" t="s">
        <v>33</v>
      </c>
      <c r="Q112" s="249" t="s">
        <v>182</v>
      </c>
      <c r="R112" s="109"/>
      <c r="S112" s="109">
        <v>3</v>
      </c>
      <c r="T112" s="59">
        <f t="shared" si="24"/>
        <v>0</v>
      </c>
      <c r="U112" s="109">
        <f t="shared" si="24"/>
        <v>0</v>
      </c>
      <c r="V112" s="109">
        <f t="shared" si="24"/>
        <v>0</v>
      </c>
      <c r="W112" s="109">
        <f t="shared" si="24"/>
        <v>0</v>
      </c>
      <c r="X112" s="109">
        <f t="shared" si="24"/>
        <v>3</v>
      </c>
      <c r="Y112" s="109">
        <f t="shared" si="24"/>
        <v>0</v>
      </c>
      <c r="Z112" s="109">
        <f t="shared" si="24"/>
        <v>0</v>
      </c>
      <c r="AA112" s="109"/>
      <c r="AB112" s="59"/>
    </row>
    <row r="113" spans="1:28" ht="12.75">
      <c r="A113" s="111" t="str">
        <f>'Team Declaration'!$B25</f>
        <v>Discus</v>
      </c>
      <c r="B113" s="188"/>
      <c r="C113" s="114" t="s">
        <v>8</v>
      </c>
      <c r="D113" s="188"/>
      <c r="E113" s="189"/>
      <c r="F113" s="185"/>
      <c r="G113" s="190" t="str">
        <f>'Team Declaration'!$B29</f>
        <v>5000 metres</v>
      </c>
      <c r="H113" s="189"/>
      <c r="I113" s="189" t="s">
        <v>8</v>
      </c>
      <c r="J113" s="189"/>
      <c r="K113" s="191"/>
      <c r="L113" s="185"/>
      <c r="M113" s="186"/>
      <c r="N113" s="195" t="str">
        <f>IF($P112=0,"",INDEX('Team Declaration'!$C$22:$BF$33,MATCH($M$99,'Team Declaration'!$B$22:$B$33,0)+1,MATCH(LEFT($P112,1),'Team Declaration'!$C$20:$BF$20,0)))</f>
        <v>Jenny Denyer</v>
      </c>
      <c r="O113" s="192">
        <f>IF($P112=0,"",INDEX('Team Declaration'!$C$22:$BF$33,MATCH($M$99,'Team Declaration'!$B$22:$B$33,0)+1,MATCH(LEFT($P112,1),'Team Declaration'!$C$20:$BF$20,0)+1))</f>
        <v>0</v>
      </c>
      <c r="P113" s="238"/>
      <c r="Q113" s="250"/>
      <c r="R113" s="109"/>
      <c r="S113" s="109"/>
      <c r="T113" s="59">
        <f t="shared" si="24"/>
        <v>0</v>
      </c>
      <c r="U113" s="109">
        <f t="shared" si="24"/>
        <v>0</v>
      </c>
      <c r="V113" s="109">
        <f t="shared" si="24"/>
        <v>0</v>
      </c>
      <c r="W113" s="109">
        <f t="shared" si="24"/>
        <v>0</v>
      </c>
      <c r="X113" s="109">
        <f t="shared" si="24"/>
        <v>0</v>
      </c>
      <c r="Y113" s="109">
        <f t="shared" si="24"/>
        <v>0</v>
      </c>
      <c r="Z113" s="109">
        <f t="shared" si="24"/>
        <v>0</v>
      </c>
      <c r="AA113" s="109"/>
      <c r="AB113" s="59"/>
    </row>
    <row r="114" spans="1:28" ht="12.75">
      <c r="A114" s="109"/>
      <c r="B114" s="206" t="str">
        <f>IF(D114=0,"",INDEX('Team Declaration'!$C$22:$BE$33,MATCH(A113,'Team Declaration'!$B$22:$B$33,0),MATCH(D114,'Team Declaration'!$C$20:$BE$20,0)))</f>
        <v>Sarah Hewitt</v>
      </c>
      <c r="C114" s="206" t="str">
        <f>IF(D114=0,"",INDEX('Team Declaration'!$C$20:$BF$34,15,MATCH(D114,'Team Declaration'!$C$20:$BF$20,0)))</f>
        <v>B&amp;H</v>
      </c>
      <c r="D114" s="207" t="s">
        <v>25</v>
      </c>
      <c r="E114" s="210">
        <v>35.26</v>
      </c>
      <c r="F114" s="185">
        <v>6</v>
      </c>
      <c r="G114" s="186"/>
      <c r="H114" s="183" t="str">
        <f>IF(J114=0,"",INDEX('Team Declaration'!$C$22:$BE$33,MATCH(G113,'Team Declaration'!$B$22:$B$33,0),MATCH(J114,'Team Declaration'!$C$20:$BE$20,0)))</f>
        <v>Camilla Bishop</v>
      </c>
      <c r="I114" s="183" t="str">
        <f>IF(J114=0,"",INDEX('Team Declaration'!$C$20:$BF$34,15,MATCH(J114,'Team Declaration'!$C$20:$BF$20,0)))</f>
        <v>B&amp;H</v>
      </c>
      <c r="J114" s="184" t="s">
        <v>25</v>
      </c>
      <c r="K114" s="187" t="s">
        <v>184</v>
      </c>
      <c r="L114" s="185">
        <v>6</v>
      </c>
      <c r="M114" s="186"/>
      <c r="N114" s="195" t="str">
        <f>IF($P112=0,"",INDEX('Team Declaration'!$C$22:$BF$33,MATCH($M$99,'Team Declaration'!$B$22:$B$33,0)+2,MATCH(LEFT($P112,1),'Team Declaration'!$C$20:$BF$20,0)))</f>
        <v>Karin Divall</v>
      </c>
      <c r="O114" s="192">
        <f>IF($P112=0,"",INDEX('Team Declaration'!$C$22:$BF$33,MATCH($M$99,'Team Declaration'!$B$22:$B$33,0)+2,MATCH(LEFT($P112,1),'Team Declaration'!$C$20:$BF$20,0)+1))</f>
        <v>0</v>
      </c>
      <c r="P114" s="238"/>
      <c r="Q114" s="250"/>
      <c r="R114" s="109"/>
      <c r="S114" s="109"/>
      <c r="T114" s="59">
        <f t="shared" si="24"/>
        <v>0</v>
      </c>
      <c r="U114" s="109">
        <f t="shared" si="24"/>
        <v>12</v>
      </c>
      <c r="V114" s="109">
        <f t="shared" si="24"/>
        <v>0</v>
      </c>
      <c r="W114" s="109">
        <f t="shared" si="24"/>
        <v>0</v>
      </c>
      <c r="X114" s="109">
        <f t="shared" si="24"/>
        <v>0</v>
      </c>
      <c r="Y114" s="109">
        <f t="shared" si="24"/>
        <v>0</v>
      </c>
      <c r="Z114" s="109">
        <f t="shared" si="24"/>
        <v>0</v>
      </c>
      <c r="AA114" s="109"/>
      <c r="AB114" s="59"/>
    </row>
    <row r="115" spans="1:28" ht="12.75">
      <c r="A115" s="109"/>
      <c r="B115" s="206" t="str">
        <f>IF(D115=0,"",INDEX('Team Declaration'!$C$22:$BE$33,MATCH(A113,'Team Declaration'!$B$22:$B$33,0),MATCH(D115,'Team Declaration'!$C$20:$BE$20,0)))</f>
        <v>Felicity Webster</v>
      </c>
      <c r="C115" s="206" t="str">
        <f>IF(D115=0,"",INDEX('Team Declaration'!$C$20:$BF$34,15,MATCH(D115,'Team Declaration'!$C$20:$BF$20,0)))</f>
        <v>ERAC</v>
      </c>
      <c r="D115" s="207" t="s">
        <v>29</v>
      </c>
      <c r="E115" s="210">
        <v>17.35</v>
      </c>
      <c r="F115" s="185">
        <v>5</v>
      </c>
      <c r="G115" s="186"/>
      <c r="H115" s="183" t="str">
        <f>IF(J115=0,"",INDEX('Team Declaration'!$C$22:$BE$33,MATCH(G113,'Team Declaration'!$B$22:$B$33,0),MATCH(J115,'Team Declaration'!$C$20:$BE$20,0)))</f>
        <v>Helen Sida</v>
      </c>
      <c r="I115" s="183" t="str">
        <f>IF(J115=0,"",INDEX('Team Declaration'!$C$20:$BF$34,15,MATCH(J115,'Team Declaration'!$C$20:$BF$20,0)))</f>
        <v>HHH</v>
      </c>
      <c r="J115" s="184" t="s">
        <v>33</v>
      </c>
      <c r="K115" s="187" t="s">
        <v>188</v>
      </c>
      <c r="L115" s="185">
        <v>5</v>
      </c>
      <c r="M115" s="186"/>
      <c r="N115" s="196" t="str">
        <f>IF($P112=0,"",INDEX('Team Declaration'!$C$22:$BF$33,MATCH($M$99,'Team Declaration'!$B$22:$B$33,0)+3,MATCH(LEFT($P112,1),'Team Declaration'!$C$20:$BF$20,0)))</f>
        <v>Helen Sida</v>
      </c>
      <c r="O115" s="197">
        <f>IF($P112=0,"",INDEX('Team Declaration'!$C$22:$BF$33,MATCH($M$99,'Team Declaration'!$B$22:$B$33,0)+3,MATCH(LEFT($P112,1),'Team Declaration'!$C$20:$BF$20,0)+1))</f>
        <v>0</v>
      </c>
      <c r="P115" s="239"/>
      <c r="Q115" s="251"/>
      <c r="R115" s="109"/>
      <c r="S115" s="109"/>
      <c r="T115" s="59">
        <f t="shared" si="24"/>
        <v>0</v>
      </c>
      <c r="U115" s="109">
        <f t="shared" si="24"/>
        <v>0</v>
      </c>
      <c r="V115" s="109">
        <f t="shared" si="24"/>
        <v>5</v>
      </c>
      <c r="W115" s="109">
        <f t="shared" si="24"/>
        <v>0</v>
      </c>
      <c r="X115" s="109">
        <f t="shared" si="24"/>
        <v>5</v>
      </c>
      <c r="Y115" s="109">
        <f t="shared" si="24"/>
        <v>0</v>
      </c>
      <c r="Z115" s="109">
        <f t="shared" si="24"/>
        <v>0</v>
      </c>
      <c r="AA115" s="109"/>
      <c r="AB115" s="59"/>
    </row>
    <row r="116" spans="1:28" ht="12.75">
      <c r="A116" s="109"/>
      <c r="B116" s="206" t="str">
        <f>IF(D116=0,"",INDEX('Team Declaration'!$C$22:$BE$33,MATCH(A113,'Team Declaration'!$B$22:$B$33,0),MATCH(D116,'Team Declaration'!$C$20:$BE$20,0)))</f>
        <v>Linda Tullett</v>
      </c>
      <c r="C116" s="206" t="str">
        <f>IF(D116=0,"",INDEX('Team Declaration'!$C$20:$BF$34,15,MATCH(D116,'Team Declaration'!$C$20:$BF$20,0)))</f>
        <v>HHH</v>
      </c>
      <c r="D116" s="207" t="s">
        <v>33</v>
      </c>
      <c r="E116" s="210">
        <v>10.14</v>
      </c>
      <c r="F116" s="185">
        <v>4</v>
      </c>
      <c r="G116" s="186"/>
      <c r="H116" s="183" t="str">
        <f>IF(J116=0,"",INDEX('Team Declaration'!$C$22:$BE$33,MATCH(G113,'Team Declaration'!$B$22:$B$33,0),MATCH(J116,'Team Declaration'!$C$20:$BE$20,0)))</f>
        <v>A Feakes</v>
      </c>
      <c r="I116" s="183" t="str">
        <f>IF(J116=0,"",INDEX('Team Declaration'!$C$20:$BF$34,15,MATCH(J116,'Team Declaration'!$C$20:$BF$20,0)))</f>
        <v>ERAC</v>
      </c>
      <c r="J116" s="184" t="s">
        <v>29</v>
      </c>
      <c r="K116" s="187" t="s">
        <v>186</v>
      </c>
      <c r="L116" s="185">
        <v>4</v>
      </c>
      <c r="M116" s="186"/>
      <c r="N116" s="193">
        <f>IF($P116=0,"",INDEX('Team Declaration'!$C$22:$BF$33,MATCH($M$99,'Team Declaration'!$B$22:$B$33,0),MATCH(LEFT($P116,1),'Team Declaration'!$C$20:$BF$20,0)))</f>
      </c>
      <c r="O116" s="194">
        <f>IF($P116=0,"",INDEX('Team Declaration'!$C$22:$BF$33,MATCH($M$99,'Team Declaration'!$B$22:$B$33,0),MATCH(LEFT($P116,1),'Team Declaration'!$C$20:$BF$20,0)+1))</f>
      </c>
      <c r="P116" s="237"/>
      <c r="Q116" s="240"/>
      <c r="R116" s="109"/>
      <c r="S116" s="109">
        <v>2</v>
      </c>
      <c r="T116" s="59">
        <f t="shared" si="24"/>
        <v>0</v>
      </c>
      <c r="U116" s="109">
        <f t="shared" si="24"/>
        <v>0</v>
      </c>
      <c r="V116" s="109">
        <f t="shared" si="24"/>
        <v>4</v>
      </c>
      <c r="W116" s="109">
        <f t="shared" si="24"/>
        <v>0</v>
      </c>
      <c r="X116" s="109">
        <f t="shared" si="24"/>
        <v>4</v>
      </c>
      <c r="Y116" s="109">
        <f t="shared" si="24"/>
        <v>0</v>
      </c>
      <c r="Z116" s="109">
        <f t="shared" si="24"/>
        <v>0</v>
      </c>
      <c r="AA116" s="109"/>
      <c r="AB116" s="59"/>
    </row>
    <row r="117" spans="1:28" ht="12.75">
      <c r="A117" s="109"/>
      <c r="B117" s="183">
        <f>IF(D117=0,"",INDEX('Team Declaration'!$C$22:$BE$33,MATCH(A113,'Team Declaration'!$B$22:$B$33,0),MATCH(D117,'Team Declaration'!$C$20:$BE$20,0)))</f>
      </c>
      <c r="C117" s="206">
        <f>IF(D117=0,"",INDEX('Team Declaration'!$C$20:$BF$34,15,MATCH(D117,'Team Declaration'!$C$20:$BF$20,0)))</f>
      </c>
      <c r="D117" s="184"/>
      <c r="E117" s="209"/>
      <c r="F117" s="185">
        <v>3</v>
      </c>
      <c r="G117" s="186"/>
      <c r="H117" s="183">
        <f>IF(J117=0,"",INDEX('Team Declaration'!$C$22:$BE$33,MATCH(G113,'Team Declaration'!$B$22:$B$33,0),MATCH(J117,'Team Declaration'!$C$20:$BE$20,0)))</f>
      </c>
      <c r="I117" s="183">
        <f>IF(J117=0,"",INDEX('Team Declaration'!$C$20:$BF$34,15,MATCH(J117,'Team Declaration'!$C$20:$BF$20,0)))</f>
      </c>
      <c r="J117" s="184"/>
      <c r="K117" s="187"/>
      <c r="L117" s="185">
        <v>3</v>
      </c>
      <c r="M117" s="186"/>
      <c r="N117" s="195">
        <f>IF($P116=0,"",INDEX('Team Declaration'!$C$22:$BF$33,MATCH($M$99,'Team Declaration'!$B$22:$B$33,0)+1,MATCH(LEFT($P116,1),'Team Declaration'!$C$20:$BF$20,0)))</f>
      </c>
      <c r="O117" s="192">
        <f>IF($P116=0,"",INDEX('Team Declaration'!$C$22:$BF$33,MATCH($M$99,'Team Declaration'!$B$22:$B$33,0)+1,MATCH(LEFT($P116,1),'Team Declaration'!$C$20:$BF$20,0)+1))</f>
      </c>
      <c r="P117" s="238"/>
      <c r="Q117" s="241"/>
      <c r="R117" s="109"/>
      <c r="S117" s="109"/>
      <c r="T117" s="59">
        <f t="shared" si="24"/>
        <v>0</v>
      </c>
      <c r="U117" s="109">
        <f t="shared" si="24"/>
        <v>0</v>
      </c>
      <c r="V117" s="109">
        <f t="shared" si="24"/>
        <v>0</v>
      </c>
      <c r="W117" s="109">
        <f t="shared" si="24"/>
        <v>0</v>
      </c>
      <c r="X117" s="109">
        <f t="shared" si="24"/>
        <v>0</v>
      </c>
      <c r="Y117" s="109">
        <f t="shared" si="24"/>
        <v>0</v>
      </c>
      <c r="Z117" s="109">
        <f t="shared" si="24"/>
        <v>0</v>
      </c>
      <c r="AA117" s="109"/>
      <c r="AB117" s="59"/>
    </row>
    <row r="118" spans="1:28" ht="12.75">
      <c r="A118" s="109"/>
      <c r="B118" s="183">
        <f>IF(D118=0,"",INDEX('Team Declaration'!$C$22:$BE$33,MATCH(A113,'Team Declaration'!$B$22:$B$33,0),MATCH(D118,'Team Declaration'!$C$20:$BE$20,0)))</f>
      </c>
      <c r="C118" s="206">
        <f>IF(D118=0,"",INDEX('Team Declaration'!$C$20:$BF$34,15,MATCH(D118,'Team Declaration'!$C$20:$BF$20,0)))</f>
      </c>
      <c r="D118" s="184"/>
      <c r="E118" s="209"/>
      <c r="F118" s="185">
        <v>2</v>
      </c>
      <c r="G118" s="186"/>
      <c r="H118" s="183">
        <f>IF(J118=0,"",INDEX('Team Declaration'!$C$22:$BE$33,MATCH(G113,'Team Declaration'!$B$22:$B$33,0),MATCH(J118,'Team Declaration'!$C$20:$BE$20,0)))</f>
      </c>
      <c r="I118" s="183">
        <f>IF(J118=0,"",INDEX('Team Declaration'!$C$20:$BF$34,15,MATCH(J118,'Team Declaration'!$C$20:$BF$20,0)))</f>
      </c>
      <c r="J118" s="184"/>
      <c r="K118" s="187"/>
      <c r="L118" s="185">
        <v>2</v>
      </c>
      <c r="M118" s="186"/>
      <c r="N118" s="195">
        <f>IF($P116=0,"",INDEX('Team Declaration'!$C$22:$BF$33,MATCH($M$99,'Team Declaration'!$B$22:$B$33,0)+2,MATCH(LEFT($P116,1),'Team Declaration'!$C$20:$BF$20,0)))</f>
      </c>
      <c r="O118" s="192">
        <f>IF($P116=0,"",INDEX('Team Declaration'!$C$22:$BF$33,MATCH($M$99,'Team Declaration'!$B$22:$B$33,0)+2,MATCH(LEFT($P116,1),'Team Declaration'!$C$20:$BF$20,0)+1))</f>
      </c>
      <c r="P118" s="238"/>
      <c r="Q118" s="241"/>
      <c r="R118" s="109"/>
      <c r="S118" s="109"/>
      <c r="T118" s="59">
        <f t="shared" si="24"/>
        <v>0</v>
      </c>
      <c r="U118" s="109">
        <f t="shared" si="24"/>
        <v>0</v>
      </c>
      <c r="V118" s="109">
        <f t="shared" si="24"/>
        <v>0</v>
      </c>
      <c r="W118" s="109">
        <f t="shared" si="24"/>
        <v>0</v>
      </c>
      <c r="X118" s="109">
        <f t="shared" si="24"/>
        <v>0</v>
      </c>
      <c r="Y118" s="109">
        <f t="shared" si="24"/>
        <v>0</v>
      </c>
      <c r="Z118" s="109">
        <f t="shared" si="24"/>
        <v>0</v>
      </c>
      <c r="AA118" s="109"/>
      <c r="AB118" s="59"/>
    </row>
    <row r="119" spans="1:28" ht="12.75">
      <c r="A119" s="109"/>
      <c r="B119" s="183">
        <f>IF(D119=0,"",INDEX('Team Declaration'!$C$22:$BE$33,MATCH(A113,'Team Declaration'!$B$22:$B$33,0),MATCH(D119,'Team Declaration'!$C$20:$BE$20,0)))</f>
      </c>
      <c r="C119" s="206">
        <f>IF(D119=0,"",INDEX('Team Declaration'!$C$20:$BF$34,15,MATCH(D119,'Team Declaration'!$C$20:$BF$20,0)))</f>
      </c>
      <c r="D119" s="184"/>
      <c r="E119" s="209"/>
      <c r="F119" s="185">
        <v>1</v>
      </c>
      <c r="G119" s="186"/>
      <c r="H119" s="183">
        <f>IF(J119=0,"",INDEX('Team Declaration'!$C$22:$BE$33,MATCH(G113,'Team Declaration'!$B$22:$B$33,0),MATCH(J119,'Team Declaration'!$C$20:$BE$20,0)))</f>
      </c>
      <c r="I119" s="183">
        <f>IF(J119=0,"",INDEX('Team Declaration'!$C$20:$BF$34,15,MATCH(J119,'Team Declaration'!$C$20:$BF$20,0)))</f>
      </c>
      <c r="J119" s="184"/>
      <c r="K119" s="187"/>
      <c r="L119" s="185">
        <v>1</v>
      </c>
      <c r="M119" s="186"/>
      <c r="N119" s="196">
        <f>IF($P116=0,"",INDEX('Team Declaration'!$C$22:$BF$33,MATCH($M$99,'Team Declaration'!$B$22:$B$33,0)+3,MATCH(LEFT($P116,1),'Team Declaration'!$C$20:$BF$20,0)))</f>
      </c>
      <c r="O119" s="197">
        <f>IF($P116=0,"",INDEX('Team Declaration'!$C$22:$BF$33,MATCH($M$99,'Team Declaration'!$B$22:$B$33,0)+3,MATCH(LEFT($P116,1),'Team Declaration'!$C$20:$BF$20,0)+1))</f>
      </c>
      <c r="P119" s="239"/>
      <c r="Q119" s="242"/>
      <c r="R119" s="109"/>
      <c r="S119" s="109"/>
      <c r="T119" s="59">
        <f t="shared" si="24"/>
        <v>0</v>
      </c>
      <c r="U119" s="109">
        <f t="shared" si="24"/>
        <v>0</v>
      </c>
      <c r="V119" s="109">
        <f t="shared" si="24"/>
        <v>0</v>
      </c>
      <c r="W119" s="109">
        <f t="shared" si="24"/>
        <v>0</v>
      </c>
      <c r="X119" s="109">
        <f t="shared" si="24"/>
        <v>0</v>
      </c>
      <c r="Y119" s="109">
        <f t="shared" si="24"/>
        <v>0</v>
      </c>
      <c r="Z119" s="109">
        <f t="shared" si="24"/>
        <v>0</v>
      </c>
      <c r="AA119" s="109"/>
      <c r="AB119" s="59"/>
    </row>
    <row r="120" spans="1:28" ht="12.75">
      <c r="A120" s="111" t="str">
        <f>'Team Declaration'!$B25</f>
        <v>Discus</v>
      </c>
      <c r="B120" s="186"/>
      <c r="C120" s="114" t="s">
        <v>22</v>
      </c>
      <c r="D120" s="188"/>
      <c r="E120" s="189"/>
      <c r="F120" s="185"/>
      <c r="G120" s="190" t="str">
        <f>'Team Declaration'!$B29</f>
        <v>5000 metres</v>
      </c>
      <c r="H120" s="189"/>
      <c r="I120" s="189" t="s">
        <v>10</v>
      </c>
      <c r="J120" s="189"/>
      <c r="K120" s="191"/>
      <c r="L120" s="185"/>
      <c r="M120" s="186"/>
      <c r="N120" s="193">
        <f>IF($P120=0,"",INDEX('Team Declaration'!$C$22:$BF$33,MATCH($M$99,'Team Declaration'!$B$22:$B$33,0),MATCH(LEFT($P120,1),'Team Declaration'!$C$20:$BF$20,0)))</f>
      </c>
      <c r="O120" s="194">
        <f>IF($P120=0,"",INDEX('Team Declaration'!$C$22:$BF$33,MATCH($M$99,'Team Declaration'!$B$22:$B$33,0),MATCH(LEFT($P120,1),'Team Declaration'!$C$20:$BF$20,0)+1))</f>
      </c>
      <c r="P120" s="237"/>
      <c r="Q120" s="240"/>
      <c r="R120" s="109"/>
      <c r="S120" s="109">
        <v>1</v>
      </c>
      <c r="T120" s="59">
        <f t="shared" si="24"/>
        <v>0</v>
      </c>
      <c r="U120" s="109">
        <f t="shared" si="24"/>
        <v>0</v>
      </c>
      <c r="V120" s="109">
        <f t="shared" si="24"/>
        <v>0</v>
      </c>
      <c r="W120" s="109">
        <f t="shared" si="24"/>
        <v>0</v>
      </c>
      <c r="X120" s="109">
        <f t="shared" si="24"/>
        <v>0</v>
      </c>
      <c r="Y120" s="109">
        <f t="shared" si="24"/>
        <v>0</v>
      </c>
      <c r="Z120" s="109">
        <f t="shared" si="24"/>
        <v>0</v>
      </c>
      <c r="AA120" s="109"/>
      <c r="AB120" s="59"/>
    </row>
    <row r="121" spans="1:28" ht="12.75">
      <c r="A121" s="109"/>
      <c r="B121" s="206" t="str">
        <f>IF(D121=0,"",INDEX('Team Declaration'!$C$22:$BE$33,MATCH(A120,'Team Declaration'!$B$22:$B$33,0),MATCH(D121,'Team Declaration'!$C$20:$BE$20,0)))</f>
        <v>Tracey Brockbank</v>
      </c>
      <c r="C121" s="206" t="str">
        <f>IF(D121=0,"",INDEX('Team Declaration'!$C$20:$BF$34,15,MATCH(D121,'Team Declaration'!$C$20:$BF$20,0)))</f>
        <v>B&amp;H</v>
      </c>
      <c r="D121" s="207">
        <v>21</v>
      </c>
      <c r="E121" s="210">
        <v>16.95</v>
      </c>
      <c r="F121" s="185">
        <v>6</v>
      </c>
      <c r="G121" s="186"/>
      <c r="H121" s="183" t="str">
        <f>IF(J121=0,"",INDEX('Team Declaration'!$C$22:$BE$33,MATCH(G120,'Team Declaration'!$B$22:$B$33,0),MATCH(J121,'Team Declaration'!$C$20:$BE$20,0)))</f>
        <v>Jeanette Kenneally</v>
      </c>
      <c r="I121" s="183" t="str">
        <f>IF(J121=0,"",INDEX('Team Declaration'!$C$20:$BF$34,15,MATCH(J121,'Team Declaration'!$C$20:$BF$20,0)))</f>
        <v>B&amp;H</v>
      </c>
      <c r="J121" s="184" t="s">
        <v>26</v>
      </c>
      <c r="K121" s="187" t="s">
        <v>187</v>
      </c>
      <c r="L121" s="185">
        <v>6</v>
      </c>
      <c r="M121" s="186"/>
      <c r="N121" s="195">
        <f>IF($P120=0,"",INDEX('Team Declaration'!$C$22:$BF$33,MATCH($M$99,'Team Declaration'!$B$22:$B$33,0)+1,MATCH(LEFT($P120,1),'Team Declaration'!$C$20:$BF$20,0)))</f>
      </c>
      <c r="O121" s="192">
        <f>IF($P120=0,"",INDEX('Team Declaration'!$C$22:$BF$33,MATCH($M$99,'Team Declaration'!$B$22:$B$33,0)+1,MATCH(LEFT($P120,1),'Team Declaration'!$C$20:$BF$20,0)+1))</f>
      </c>
      <c r="P121" s="238"/>
      <c r="Q121" s="241"/>
      <c r="R121" s="109"/>
      <c r="S121" s="109"/>
      <c r="T121" s="59">
        <f t="shared" si="24"/>
        <v>0</v>
      </c>
      <c r="U121" s="109">
        <f t="shared" si="24"/>
        <v>12</v>
      </c>
      <c r="V121" s="109">
        <f t="shared" si="24"/>
        <v>0</v>
      </c>
      <c r="W121" s="109">
        <f t="shared" si="24"/>
        <v>0</v>
      </c>
      <c r="X121" s="109">
        <f t="shared" si="24"/>
        <v>0</v>
      </c>
      <c r="Y121" s="109">
        <f t="shared" si="24"/>
        <v>0</v>
      </c>
      <c r="Z121" s="109">
        <f t="shared" si="24"/>
        <v>0</v>
      </c>
      <c r="AA121" s="109"/>
      <c r="AB121" s="59"/>
    </row>
    <row r="122" spans="1:28" ht="12.75">
      <c r="A122" s="109"/>
      <c r="B122" s="206" t="str">
        <f>IF(D122=0,"",INDEX('Team Declaration'!$C$22:$BE$33,MATCH(A120,'Team Declaration'!$B$22:$B$33,0),MATCH(D122,'Team Declaration'!$C$20:$BE$20,0)))</f>
        <v>Angela Morgan</v>
      </c>
      <c r="C122" s="206" t="str">
        <f>IF(D122=0,"",INDEX('Team Declaration'!$C$20:$BF$34,15,MATCH(D122,'Team Declaration'!$C$20:$BF$20,0)))</f>
        <v>ERAC</v>
      </c>
      <c r="D122" s="207">
        <v>24</v>
      </c>
      <c r="E122" s="210">
        <v>13.6</v>
      </c>
      <c r="F122" s="185">
        <v>5</v>
      </c>
      <c r="G122" s="186"/>
      <c r="H122" s="183">
        <f>IF(J122=0,"",INDEX('Team Declaration'!$C$22:$BE$33,MATCH(G120,'Team Declaration'!$B$22:$B$33,0),MATCH(J122,'Team Declaration'!$C$20:$BE$20,0)))</f>
      </c>
      <c r="I122" s="183">
        <f>IF(J122=0,"",INDEX('Team Declaration'!$C$20:$BF$34,15,MATCH(J122,'Team Declaration'!$C$20:$BF$20,0)))</f>
      </c>
      <c r="J122" s="184"/>
      <c r="K122" s="187"/>
      <c r="L122" s="185">
        <v>5</v>
      </c>
      <c r="M122" s="186"/>
      <c r="N122" s="195">
        <f>IF($P120=0,"",INDEX('Team Declaration'!$C$22:$BF$33,MATCH($M$99,'Team Declaration'!$B$22:$B$33,0)+2,MATCH(LEFT($P120,1),'Team Declaration'!$C$20:$BF$20,0)))</f>
      </c>
      <c r="O122" s="192">
        <f>IF($P120=0,"",INDEX('Team Declaration'!$C$22:$BF$33,MATCH($M$99,'Team Declaration'!$B$22:$B$33,0)+2,MATCH(LEFT($P120,1),'Team Declaration'!$C$20:$BF$20,0)+1))</f>
      </c>
      <c r="P122" s="238"/>
      <c r="Q122" s="241"/>
      <c r="R122" s="109"/>
      <c r="S122" s="109"/>
      <c r="T122" s="59">
        <f t="shared" si="24"/>
        <v>0</v>
      </c>
      <c r="U122" s="109">
        <f t="shared" si="24"/>
        <v>0</v>
      </c>
      <c r="V122" s="109">
        <f t="shared" si="24"/>
        <v>5</v>
      </c>
      <c r="W122" s="109">
        <f t="shared" si="24"/>
        <v>0</v>
      </c>
      <c r="X122" s="109">
        <f t="shared" si="24"/>
        <v>0</v>
      </c>
      <c r="Y122" s="109">
        <f t="shared" si="24"/>
        <v>0</v>
      </c>
      <c r="Z122" s="109">
        <f t="shared" si="24"/>
        <v>0</v>
      </c>
      <c r="AA122" s="109"/>
      <c r="AB122" s="59"/>
    </row>
    <row r="123" spans="1:28" ht="12.75">
      <c r="A123" s="109"/>
      <c r="B123" s="183">
        <f>IF(D123=0,"",INDEX('Team Declaration'!$C$22:$BE$33,MATCH(A120,'Team Declaration'!$B$22:$B$33,0),MATCH(D123,'Team Declaration'!$C$20:$BE$20,0)))</f>
      </c>
      <c r="C123" s="206">
        <f>IF(D123=0,"",INDEX('Team Declaration'!$C$20:$BF$34,15,MATCH(D123,'Team Declaration'!$C$20:$BF$20,0)))</f>
      </c>
      <c r="D123" s="184"/>
      <c r="E123" s="209"/>
      <c r="F123" s="185">
        <v>4</v>
      </c>
      <c r="G123" s="186"/>
      <c r="H123" s="183">
        <f>IF(J123=0,"",INDEX('Team Declaration'!$C$22:$BE$33,MATCH(G120,'Team Declaration'!$B$22:$B$33,0),MATCH(J123,'Team Declaration'!$C$20:$BE$20,0)))</f>
      </c>
      <c r="I123" s="183">
        <f>IF(J123=0,"",INDEX('Team Declaration'!$C$20:$BF$34,15,MATCH(J123,'Team Declaration'!$C$20:$BF$20,0)))</f>
      </c>
      <c r="J123" s="184"/>
      <c r="K123" s="187"/>
      <c r="L123" s="185">
        <v>4</v>
      </c>
      <c r="M123" s="186"/>
      <c r="N123" s="196">
        <f>IF($P120=0,"",INDEX('Team Declaration'!$C$22:$BF$33,MATCH($M$99,'Team Declaration'!$B$22:$B$33,0)+3,MATCH(LEFT($P120,1),'Team Declaration'!$C$20:$BF$20,0)))</f>
      </c>
      <c r="O123" s="197">
        <f>IF($P120=0,"",INDEX('Team Declaration'!$C$22:$BF$33,MATCH($M$99,'Team Declaration'!$B$22:$B$33,0)+3,MATCH(LEFT($P120,1),'Team Declaration'!$C$20:$BF$20,0)+1))</f>
      </c>
      <c r="P123" s="239"/>
      <c r="Q123" s="242"/>
      <c r="R123" s="109"/>
      <c r="S123" s="109"/>
      <c r="T123" s="59">
        <f t="shared" si="24"/>
        <v>0</v>
      </c>
      <c r="U123" s="109">
        <f t="shared" si="24"/>
        <v>0</v>
      </c>
      <c r="V123" s="109">
        <f t="shared" si="24"/>
        <v>0</v>
      </c>
      <c r="W123" s="109">
        <f t="shared" si="24"/>
        <v>0</v>
      </c>
      <c r="X123" s="109">
        <f t="shared" si="24"/>
        <v>0</v>
      </c>
      <c r="Y123" s="109">
        <f t="shared" si="24"/>
        <v>0</v>
      </c>
      <c r="Z123" s="109">
        <f t="shared" si="24"/>
        <v>0</v>
      </c>
      <c r="AA123" s="109"/>
      <c r="AB123" s="59"/>
    </row>
    <row r="124" spans="1:28" ht="12.75">
      <c r="A124" s="109"/>
      <c r="B124" s="183"/>
      <c r="C124" s="206">
        <f>IF(D124=0,"",INDEX('Team Declaration'!$C$20:$BF$34,15,MATCH(D124,'Team Declaration'!$C$20:$BF$20,0)))</f>
      </c>
      <c r="D124" s="184"/>
      <c r="E124" s="209"/>
      <c r="F124" s="185"/>
      <c r="G124" s="186"/>
      <c r="H124" s="183"/>
      <c r="I124" s="183">
        <f>IF(J124=0,"",INDEX('Team Declaration'!$C$20:$BF$34,15,MATCH(J124,'Team Declaration'!$C$20:$BF$20,0)))</f>
      </c>
      <c r="J124" s="184"/>
      <c r="K124" s="187"/>
      <c r="L124" s="185"/>
      <c r="M124" s="109"/>
      <c r="N124" s="113"/>
      <c r="O124" s="113"/>
      <c r="P124" s="109"/>
      <c r="Q124" s="109"/>
      <c r="R124" s="109"/>
      <c r="S124" s="109"/>
      <c r="T124" s="59">
        <f t="shared" si="24"/>
        <v>0</v>
      </c>
      <c r="U124" s="109">
        <f t="shared" si="24"/>
        <v>0</v>
      </c>
      <c r="V124" s="109">
        <f t="shared" si="24"/>
        <v>0</v>
      </c>
      <c r="W124" s="109">
        <f t="shared" si="24"/>
        <v>0</v>
      </c>
      <c r="X124" s="109">
        <f t="shared" si="24"/>
        <v>0</v>
      </c>
      <c r="Y124" s="109">
        <f t="shared" si="24"/>
        <v>0</v>
      </c>
      <c r="Z124" s="109">
        <f t="shared" si="24"/>
        <v>0</v>
      </c>
      <c r="AA124" s="109"/>
      <c r="AB124" s="59"/>
    </row>
    <row r="125" spans="1:28" ht="12.75">
      <c r="A125" s="109"/>
      <c r="B125" s="183"/>
      <c r="C125" s="206">
        <f>IF(D125=0,"",INDEX('Team Declaration'!$C$20:$BF$34,15,MATCH(D125,'Team Declaration'!$C$20:$BF$20,0)))</f>
      </c>
      <c r="D125" s="184"/>
      <c r="E125" s="209"/>
      <c r="F125" s="185"/>
      <c r="G125" s="186"/>
      <c r="H125" s="183"/>
      <c r="I125" s="183">
        <f>IF(J125=0,"",INDEX('Team Declaration'!$C$20:$BF$34,15,MATCH(J125,'Team Declaration'!$C$20:$BF$20,0)))</f>
      </c>
      <c r="J125" s="184"/>
      <c r="K125" s="187"/>
      <c r="L125" s="185"/>
      <c r="M125" s="109"/>
      <c r="N125" s="113"/>
      <c r="O125" s="113"/>
      <c r="P125" s="109"/>
      <c r="Q125" s="109"/>
      <c r="R125" s="109"/>
      <c r="S125" s="109"/>
      <c r="T125" s="59">
        <f t="shared" si="24"/>
        <v>0</v>
      </c>
      <c r="U125" s="109">
        <f t="shared" si="24"/>
        <v>0</v>
      </c>
      <c r="V125" s="109">
        <f t="shared" si="24"/>
        <v>0</v>
      </c>
      <c r="W125" s="109">
        <f t="shared" si="24"/>
        <v>0</v>
      </c>
      <c r="X125" s="109">
        <f t="shared" si="24"/>
        <v>0</v>
      </c>
      <c r="Y125" s="109">
        <f t="shared" si="24"/>
        <v>0</v>
      </c>
      <c r="Z125" s="109">
        <f t="shared" si="24"/>
        <v>0</v>
      </c>
      <c r="AA125" s="109"/>
      <c r="AB125" s="59"/>
    </row>
    <row r="126" spans="1:28" ht="12.75">
      <c r="A126" s="109"/>
      <c r="B126" s="183">
        <f>IF(D126=0,"",INDEX('Team Declaration'!$C$22:$BE$33,MATCH(A120,'Team Declaration'!$B$22:$B$33,0),MATCH(D126,'Team Declaration'!$C$20:$BE$20,0)))</f>
      </c>
      <c r="C126" s="206">
        <f>IF(D126=0,"",INDEX('Team Declaration'!$C$20:$BF$34,15,MATCH(D126,'Team Declaration'!$C$20:$BF$20,0)))</f>
      </c>
      <c r="D126" s="184"/>
      <c r="E126" s="209"/>
      <c r="F126" s="185">
        <v>1</v>
      </c>
      <c r="G126" s="186"/>
      <c r="H126" s="183">
        <f>IF(J126=0,"",INDEX('Team Declaration'!$C$22:$BE$33,MATCH(G120,'Team Declaration'!$B$22:$B$33,0),MATCH(J126,'Team Declaration'!$C$20:$BE$20,0)))</f>
      </c>
      <c r="I126" s="183">
        <f>IF(J126=0,"",INDEX('Team Declaration'!$C$20:$BF$34,15,MATCH(J126,'Team Declaration'!$C$20:$BF$20,0)))</f>
      </c>
      <c r="J126" s="184"/>
      <c r="K126" s="187"/>
      <c r="L126" s="185">
        <v>1</v>
      </c>
      <c r="M126" s="198" t="s">
        <v>50</v>
      </c>
      <c r="N126" s="113"/>
      <c r="O126" s="113"/>
      <c r="P126" s="199" t="s">
        <v>65</v>
      </c>
      <c r="Q126" s="200" t="s">
        <v>66</v>
      </c>
      <c r="R126" s="109"/>
      <c r="S126" s="109"/>
      <c r="T126" s="59">
        <f aca="true" t="shared" si="25" ref="T126:Z126">IF(OR($D126=T$68,$D126=T$69,$D126=T$70,$D126=T$71),$F126,0)+IF(OR($J126=T$68,$J126=T$69,$J126=T$70,$J126=T$71),$L126,0)+IF(OR($P126=T$68,$P126=T$69,$P126=T$70,$P126=T$71),$S126,0)</f>
        <v>0</v>
      </c>
      <c r="U126" s="109">
        <f t="shared" si="25"/>
        <v>0</v>
      </c>
      <c r="V126" s="109">
        <f t="shared" si="25"/>
        <v>0</v>
      </c>
      <c r="W126" s="109">
        <f t="shared" si="25"/>
        <v>0</v>
      </c>
      <c r="X126" s="109">
        <f t="shared" si="25"/>
        <v>0</v>
      </c>
      <c r="Y126" s="109">
        <f t="shared" si="25"/>
        <v>0</v>
      </c>
      <c r="Z126" s="109">
        <f t="shared" si="25"/>
        <v>0</v>
      </c>
      <c r="AA126" s="109"/>
      <c r="AB126" s="59"/>
    </row>
    <row r="127" spans="1:28" ht="12.75">
      <c r="A127" s="111" t="str">
        <f>'Team Declaration'!$B25</f>
        <v>Discus</v>
      </c>
      <c r="B127" s="188"/>
      <c r="C127" s="114" t="s">
        <v>23</v>
      </c>
      <c r="D127" s="188"/>
      <c r="E127" s="189"/>
      <c r="F127" s="185"/>
      <c r="G127" s="190" t="str">
        <f>'Team Declaration'!$B29</f>
        <v>5000 metres</v>
      </c>
      <c r="H127" s="189"/>
      <c r="I127" s="189" t="s">
        <v>22</v>
      </c>
      <c r="J127" s="189"/>
      <c r="K127" s="191"/>
      <c r="L127" s="185"/>
      <c r="M127" s="117"/>
      <c r="N127" s="113"/>
      <c r="O127" s="113" t="str">
        <f>IF(SUM(T$127:Z$127)=0,"",IF(P127="","",INDEX('Team Declaration'!$G$35:$G$41,MATCH($P127,'Team Declaration'!$J$35:$J$41,0))))</f>
        <v>Brighton &amp; Hove AC</v>
      </c>
      <c r="P127" s="114">
        <f>IF(COUNTIF(T$127:Z$127,"&gt;0.5")&gt;0,1,"")</f>
        <v>1</v>
      </c>
      <c r="Q127" s="112">
        <f>IF(SUM(T$127:Z$127)=0,"",IF(P127="","",INDEX('Team Declaration'!$I$35:$I$41,MATCH($P127,'Team Declaration'!$J$35:$J$41,0))))</f>
        <v>116.000002</v>
      </c>
      <c r="R127" s="109"/>
      <c r="S127" s="109"/>
      <c r="T127" s="59">
        <f aca="true" t="shared" si="26" ref="T127:Z127">SUM(T72:T126)+SUM(T128:T133)</f>
        <v>40.000001</v>
      </c>
      <c r="U127" s="134">
        <f t="shared" si="26"/>
        <v>116.000002</v>
      </c>
      <c r="V127" s="135">
        <f t="shared" si="26"/>
        <v>72.00000299999999</v>
      </c>
      <c r="W127" s="135">
        <f t="shared" si="26"/>
        <v>4E-06</v>
      </c>
      <c r="X127" s="135">
        <f t="shared" si="26"/>
        <v>66.000005</v>
      </c>
      <c r="Y127" s="135">
        <f t="shared" si="26"/>
        <v>6E-06</v>
      </c>
      <c r="Z127" s="135">
        <f t="shared" si="26"/>
        <v>7E-06</v>
      </c>
      <c r="AA127" s="136"/>
      <c r="AB127" s="59"/>
    </row>
    <row r="128" spans="1:28" ht="12.75">
      <c r="A128" s="109"/>
      <c r="B128" s="183">
        <f>IF(D128=0,"",INDEX('Team Declaration'!$C$22:$BE$33,MATCH(A127,'Team Declaration'!$B$22:$B$33,0),MATCH(D128,'Team Declaration'!$C$20:$BE$20,0)))</f>
      </c>
      <c r="C128" s="206">
        <f>IF(D128=0,"",INDEX('Team Declaration'!$C$20:$BF$34,15,MATCH(D128,'Team Declaration'!$C$20:$BF$20,0)))</f>
      </c>
      <c r="D128" s="184"/>
      <c r="E128" s="209"/>
      <c r="F128" s="185">
        <v>6</v>
      </c>
      <c r="G128" s="186"/>
      <c r="H128" s="183" t="str">
        <f>IF(J128=0,"",INDEX('Team Declaration'!$C$22:$BE$33,MATCH(G127,'Team Declaration'!$B$22:$B$33,0),MATCH(J128,'Team Declaration'!$C$20:$BE$20,0)))</f>
        <v>Caroline Wood</v>
      </c>
      <c r="I128" s="183" t="str">
        <f>IF(J128=0,"",INDEX('Team Declaration'!$C$20:$BF$34,15,MATCH(J128,'Team Declaration'!$C$20:$BF$20,0)))</f>
        <v>A80</v>
      </c>
      <c r="J128" s="184">
        <v>20</v>
      </c>
      <c r="K128" s="187" t="s">
        <v>185</v>
      </c>
      <c r="L128" s="185">
        <v>6</v>
      </c>
      <c r="M128" s="117"/>
      <c r="N128" s="113"/>
      <c r="O128" s="113" t="str">
        <f>IF(SUM(T$127:Z$127)=0,"",IF(P127="","",INDEX('Team Declaration'!$G$35:$G$41,MATCH($P127,'Team Declaration'!$J$35:$J$41,0))))</f>
        <v>Brighton &amp; Hove AC</v>
      </c>
      <c r="P128" s="114">
        <f>IF(COUNTIF(T$127:Z$127,"&gt;0.5")&gt;2,2,"")</f>
        <v>2</v>
      </c>
      <c r="Q128" s="112">
        <f>IF(SUM(T$127:Z$127)=0,"",IF(P127="","",INDEX('Team Declaration'!$I$35:$I$41,MATCH($P127,'Team Declaration'!$J$35:$J$41,0))))</f>
        <v>116.000002</v>
      </c>
      <c r="R128" s="109"/>
      <c r="S128" s="109"/>
      <c r="T128" s="59">
        <f aca="true" t="shared" si="27" ref="T128:Z130">IF(OR($D128=T$68,$D128=T$69,$D128=T$70,$D128=T$71),$F128,0)+IF(OR($J128=T$68,$J128=T$69,$J128=T$70,$J128=T$71),$L128,0)+IF(OR($P127=T$68,$P127=T$69,$P127=T$70,$P127=T$71),$S128,0)</f>
        <v>6</v>
      </c>
      <c r="U128" s="109">
        <f t="shared" si="27"/>
        <v>0</v>
      </c>
      <c r="V128" s="109">
        <f t="shared" si="27"/>
        <v>0</v>
      </c>
      <c r="W128" s="109">
        <f t="shared" si="27"/>
        <v>0</v>
      </c>
      <c r="X128" s="109">
        <f t="shared" si="27"/>
        <v>0</v>
      </c>
      <c r="Y128" s="109">
        <f t="shared" si="27"/>
        <v>0</v>
      </c>
      <c r="Z128" s="109">
        <f t="shared" si="27"/>
        <v>0</v>
      </c>
      <c r="AA128" s="109"/>
      <c r="AB128" s="59"/>
    </row>
    <row r="129" spans="1:28" ht="12.75">
      <c r="A129" s="109"/>
      <c r="B129" s="183">
        <f>IF(D129=0,"",INDEX('Team Declaration'!$C$22:$BE$33,MATCH(A127,'Team Declaration'!$B$22:$B$33,0),MATCH(D129,'Team Declaration'!$C$20:$BE$20,0)))</f>
      </c>
      <c r="C129" s="206">
        <f>IF(D129=0,"",INDEX('Team Declaration'!$C$20:$BF$34,15,MATCH(D129,'Team Declaration'!$C$20:$BF$20,0)))</f>
      </c>
      <c r="D129" s="184"/>
      <c r="E129" s="209"/>
      <c r="F129" s="185">
        <v>5</v>
      </c>
      <c r="G129" s="186"/>
      <c r="H129" s="183" t="str">
        <f>IF(J129=0,"",INDEX('Team Declaration'!$C$22:$BE$33,MATCH(G127,'Team Declaration'!$B$22:$B$33,0),MATCH(J129,'Team Declaration'!$C$20:$BE$20,0)))</f>
        <v>Cathy Ulliott</v>
      </c>
      <c r="I129" s="183" t="str">
        <f>IF(J129=0,"",INDEX('Team Declaration'!$C$20:$BF$34,15,MATCH(J129,'Team Declaration'!$C$20:$BF$20,0)))</f>
        <v>B&amp;H</v>
      </c>
      <c r="J129" s="184">
        <v>21</v>
      </c>
      <c r="K129" s="187" t="s">
        <v>189</v>
      </c>
      <c r="L129" s="185">
        <v>5</v>
      </c>
      <c r="M129" s="117"/>
      <c r="N129" s="113"/>
      <c r="O129" s="113" t="str">
        <f>IF(SUM(T$127:Z$127)=0,"",IF(P129="","",INDEX('Team Declaration'!$G$35:$G$41,MATCH($P129,'Team Declaration'!$J$35:$J$41,0))))</f>
        <v>Haywards Heath &amp; Lewes</v>
      </c>
      <c r="P129" s="114">
        <f>IF(COUNTIF(T$127:Z$127,"&gt;0.5")&gt;2,3,"")</f>
        <v>3</v>
      </c>
      <c r="Q129" s="112">
        <f>IF(SUM(T$127:Z$127)=0,"",IF(P129="","",INDEX('Team Declaration'!$I$35:$I$41,MATCH($P129,'Team Declaration'!$J$35:$J$41,0))))</f>
        <v>66.000005</v>
      </c>
      <c r="R129" s="109"/>
      <c r="S129" s="109"/>
      <c r="T129" s="59">
        <f t="shared" si="27"/>
        <v>0</v>
      </c>
      <c r="U129" s="109">
        <f t="shared" si="27"/>
        <v>5</v>
      </c>
      <c r="V129" s="109">
        <f t="shared" si="27"/>
        <v>0</v>
      </c>
      <c r="W129" s="109">
        <f t="shared" si="27"/>
        <v>0</v>
      </c>
      <c r="X129" s="109">
        <f t="shared" si="27"/>
        <v>0</v>
      </c>
      <c r="Y129" s="109">
        <f t="shared" si="27"/>
        <v>0</v>
      </c>
      <c r="Z129" s="109">
        <f t="shared" si="27"/>
        <v>0</v>
      </c>
      <c r="AA129" s="109"/>
      <c r="AB129" s="59"/>
    </row>
    <row r="130" spans="1:28" ht="12.75">
      <c r="A130" s="109"/>
      <c r="B130" s="183">
        <f>IF(D130=0,"",INDEX('Team Declaration'!$C$22:$BE$33,MATCH(A127,'Team Declaration'!$B$22:$B$33,0),MATCH(D130,'Team Declaration'!$C$20:$BE$20,0)))</f>
      </c>
      <c r="C130" s="206">
        <f>IF(D130=0,"",INDEX('Team Declaration'!$C$20:$BF$34,15,MATCH(D130,'Team Declaration'!$C$20:$BF$20,0)))</f>
      </c>
      <c r="D130" s="184"/>
      <c r="E130" s="209"/>
      <c r="F130" s="185">
        <v>4</v>
      </c>
      <c r="G130" s="186"/>
      <c r="H130" s="183" t="str">
        <f>IF(J130=0,"",INDEX('Team Declaration'!$C$22:$BE$33,MATCH(G127,'Team Declaration'!$B$22:$B$33,0),MATCH(J130,'Team Declaration'!$C$20:$BE$20,0)))</f>
        <v>Karin Divall</v>
      </c>
      <c r="I130" s="183" t="str">
        <f>IF(J130=0,"",INDEX('Team Declaration'!$C$20:$BF$34,15,MATCH(J130,'Team Declaration'!$C$20:$BF$20,0)))</f>
        <v>HHH</v>
      </c>
      <c r="J130" s="184">
        <v>27</v>
      </c>
      <c r="K130" s="187" t="s">
        <v>190</v>
      </c>
      <c r="L130" s="185">
        <v>4</v>
      </c>
      <c r="M130" s="117"/>
      <c r="N130" s="113"/>
      <c r="O130" s="113" t="str">
        <f>IF(SUM(T$127:Z$127)=0,"",IF(P130="","",INDEX('Team Declaration'!$G$35:$G$41,MATCH($P130,'Team Declaration'!$J$35:$J$41,0))))</f>
        <v>Arena 80</v>
      </c>
      <c r="P130" s="114">
        <f>IF(COUNTIF(T$127:Z$127,"&gt;0.5")&gt;3,4,"")</f>
        <v>4</v>
      </c>
      <c r="Q130" s="112">
        <f>IF(SUM(T$127:Z$127)=0,"",IF(P130="","",INDEX('Team Declaration'!$I$35:$I$41,MATCH($P130,'Team Declaration'!$J$35:$J$41,0))))</f>
        <v>40.000001</v>
      </c>
      <c r="R130" s="109"/>
      <c r="S130" s="109"/>
      <c r="T130" s="59">
        <f t="shared" si="27"/>
        <v>0</v>
      </c>
      <c r="U130" s="109">
        <f t="shared" si="27"/>
        <v>0</v>
      </c>
      <c r="V130" s="109">
        <f t="shared" si="27"/>
        <v>0</v>
      </c>
      <c r="W130" s="109">
        <f t="shared" si="27"/>
        <v>0</v>
      </c>
      <c r="X130" s="109">
        <f t="shared" si="27"/>
        <v>4</v>
      </c>
      <c r="Y130" s="109">
        <f t="shared" si="27"/>
        <v>0</v>
      </c>
      <c r="Z130" s="109">
        <f t="shared" si="27"/>
        <v>0</v>
      </c>
      <c r="AA130" s="109"/>
      <c r="AB130" s="59"/>
    </row>
    <row r="131" spans="1:28" ht="12.75">
      <c r="A131" s="109"/>
      <c r="B131" s="183">
        <f>IF(D131=0,"",INDEX('Team Declaration'!$C$22:$BE$33,MATCH(A127,'Team Declaration'!$B$22:$B$33,0),MATCH(D131,'Team Declaration'!$C$20:$BE$20,0)))</f>
      </c>
      <c r="C131" s="206">
        <f>IF(D131=0,"",INDEX('Team Declaration'!$C$20:$BF$34,15,MATCH(D131,'Team Declaration'!$C$20:$BF$20,0)))</f>
      </c>
      <c r="D131" s="184"/>
      <c r="E131" s="209"/>
      <c r="F131" s="185">
        <v>3</v>
      </c>
      <c r="G131" s="186"/>
      <c r="H131" s="183" t="str">
        <f>IF(J131=0,"",INDEX('Team Declaration'!$C$22:$BE$33,MATCH(G127,'Team Declaration'!$B$22:$B$33,0),MATCH(J131,'Team Declaration'!$C$20:$BE$20,0)))</f>
        <v>K Bowler</v>
      </c>
      <c r="I131" s="183" t="str">
        <f>IF(J131=0,"",INDEX('Team Declaration'!$C$20:$BF$34,15,MATCH(J131,'Team Declaration'!$C$20:$BF$20,0)))</f>
        <v>ERAC</v>
      </c>
      <c r="J131" s="184">
        <v>24</v>
      </c>
      <c r="K131" s="187" t="s">
        <v>191</v>
      </c>
      <c r="L131" s="185">
        <v>3</v>
      </c>
      <c r="M131" s="117"/>
      <c r="N131" s="113"/>
      <c r="O131" s="113">
        <f>IF(SUM(T$127:Z$127)=0,"",IF(P131="","",INDEX('Team Declaration'!$G$35:$G$41,MATCH($P131,'Team Declaration'!$J$35:$J$41,0))))</f>
      </c>
      <c r="P131" s="114">
        <f>IF(COUNTIF(T$127:Z$127,"&gt;0.5")&gt;4,5,"")</f>
      </c>
      <c r="Q131" s="112">
        <f>IF(SUM(T$127:Z$127)=0,"",IF(P131="","",INDEX('Team Declaration'!$I$35:$I$41,MATCH($P131,'Team Declaration'!$J$35:$J$41,0))))</f>
      </c>
      <c r="R131" s="109"/>
      <c r="S131" s="109"/>
      <c r="T131" s="59">
        <f aca="true" t="shared" si="28" ref="T131:Z133">IF(OR($D131=T$68,$D131=T$69,$D131=T$70,$D131=T$71),$F131,0)+IF(OR($J131=T$68,$J131=T$69,$J131=T$70,$J131=T$71),$L131,0)+IF(OR($P131=T$68,$P131=T$69,$P131=T$70,$P131=T$71),$S131,0)</f>
        <v>0</v>
      </c>
      <c r="U131" s="109">
        <f t="shared" si="28"/>
        <v>0</v>
      </c>
      <c r="V131" s="109">
        <f t="shared" si="28"/>
        <v>3</v>
      </c>
      <c r="W131" s="109">
        <f t="shared" si="28"/>
        <v>0</v>
      </c>
      <c r="X131" s="109">
        <f t="shared" si="28"/>
        <v>0</v>
      </c>
      <c r="Y131" s="109">
        <f t="shared" si="28"/>
        <v>0</v>
      </c>
      <c r="Z131" s="109">
        <f t="shared" si="28"/>
        <v>0</v>
      </c>
      <c r="AA131" s="109"/>
      <c r="AB131" s="59"/>
    </row>
    <row r="132" spans="1:28" ht="12.75">
      <c r="A132" s="109"/>
      <c r="B132" s="116">
        <f>IF(D132=0,"",INDEX('Team Declaration'!$C$22:$BE$33,MATCH(A127,'Team Declaration'!$B$22:$B$33,0),MATCH(D132,'Team Declaration'!$C$20:$BE$20,0)))</f>
      </c>
      <c r="C132" s="206">
        <f>IF(D132=0,"",INDEX('Team Declaration'!$C$20:$BF$34,15,MATCH(D132,'Team Declaration'!$C$20:$BF$20,0)))</f>
      </c>
      <c r="D132" s="56"/>
      <c r="E132" s="208"/>
      <c r="F132" s="115">
        <v>2</v>
      </c>
      <c r="G132" s="109"/>
      <c r="H132" s="116">
        <f>IF(J132=0,"",INDEX('Team Declaration'!$C$22:$BE$33,MATCH(G127,'Team Declaration'!$B$22:$B$33,0),MATCH(J132,'Team Declaration'!$C$20:$BE$20,0)))</f>
      </c>
      <c r="I132" s="183">
        <f>IF(J132=0,"",INDEX('Team Declaration'!$C$20:$BF$34,15,MATCH(J132,'Team Declaration'!$C$20:$BF$20,0)))</f>
      </c>
      <c r="J132" s="56"/>
      <c r="K132" s="57"/>
      <c r="L132" s="115">
        <v>2</v>
      </c>
      <c r="M132" s="123"/>
      <c r="N132" s="113"/>
      <c r="O132" s="113">
        <f>IF(SUM(T$127:Z$127)=0,"",IF(P132="","",INDEX('Team Declaration'!$G$35:$G$41,MATCH($P132,'Team Declaration'!$J$35:$J$41,0))))</f>
      </c>
      <c r="P132" s="114">
        <f>IF(COUNTIF(T$127:Z$127,"&gt;0.5")&gt;5,6,"")</f>
      </c>
      <c r="Q132" s="112">
        <f>IF(SUM(T$127:Z$127)=0,"",IF(P132="","",INDEX('Team Declaration'!$I$35:$I$41,MATCH($P132,'Team Declaration'!$J$35:$J$41,0))))</f>
      </c>
      <c r="R132" s="109"/>
      <c r="S132" s="109"/>
      <c r="T132" s="59">
        <f t="shared" si="28"/>
        <v>0</v>
      </c>
      <c r="U132" s="109">
        <f t="shared" si="28"/>
        <v>0</v>
      </c>
      <c r="V132" s="109">
        <f t="shared" si="28"/>
        <v>0</v>
      </c>
      <c r="W132" s="109">
        <f t="shared" si="28"/>
        <v>0</v>
      </c>
      <c r="X132" s="109">
        <f t="shared" si="28"/>
        <v>0</v>
      </c>
      <c r="Y132" s="109">
        <f t="shared" si="28"/>
        <v>0</v>
      </c>
      <c r="Z132" s="109">
        <f t="shared" si="28"/>
        <v>0</v>
      </c>
      <c r="AA132" s="109"/>
      <c r="AB132" s="59"/>
    </row>
    <row r="133" spans="1:28" ht="12.75">
      <c r="A133" s="109"/>
      <c r="B133" s="116">
        <f>IF(D133=0,"",INDEX('Team Declaration'!$C$22:$BE$33,MATCH(A127,'Team Declaration'!$B$22:$B$33,0),MATCH(D133,'Team Declaration'!$C$20:$BE$20,0)))</f>
      </c>
      <c r="C133" s="206">
        <f>IF(D133=0,"",INDEX('Team Declaration'!$C$20:$BF$34,15,MATCH(D133,'Team Declaration'!$C$20:$BF$20,0)))</f>
      </c>
      <c r="D133" s="56"/>
      <c r="E133" s="208"/>
      <c r="F133" s="115">
        <v>1</v>
      </c>
      <c r="G133" s="109"/>
      <c r="H133" s="116">
        <f>IF(J133=0,"",INDEX('Team Declaration'!$C$22:$BE$33,MATCH(G127,'Team Declaration'!$B$22:$B$33,0),MATCH(J133,'Team Declaration'!$C$20:$BE$20,0)))</f>
      </c>
      <c r="I133" s="183">
        <f>IF(J133=0,"",INDEX('Team Declaration'!$C$20:$BF$34,15,MATCH(J133,'Team Declaration'!$C$20:$BF$20,0)))</f>
      </c>
      <c r="J133" s="56"/>
      <c r="K133" s="57"/>
      <c r="L133" s="115">
        <v>1</v>
      </c>
      <c r="M133" s="123"/>
      <c r="N133" s="113"/>
      <c r="O133" s="113">
        <f>IF(SUM(T$127:Z$127)=0,"",IF(P133="","",INDEX('Team Declaration'!$G$35:$G$41,MATCH($P133,'Team Declaration'!$J$35:$J$41,0))))</f>
      </c>
      <c r="P133" s="114">
        <f>IF(COUNTIF(T$127:Z$127,"&gt;0.5")&gt;6,7,"")</f>
      </c>
      <c r="Q133" s="112">
        <f>IF(SUM(T$127:Z$127)=0,"",IF(P133="","",INDEX('Team Declaration'!$I$35:$I$41,MATCH($P133,'Team Declaration'!$J$35:$J$41,0))))</f>
      </c>
      <c r="R133" s="109"/>
      <c r="S133" s="109"/>
      <c r="T133" s="59">
        <f t="shared" si="28"/>
        <v>0</v>
      </c>
      <c r="U133" s="109">
        <f t="shared" si="28"/>
        <v>0</v>
      </c>
      <c r="V133" s="109">
        <f t="shared" si="28"/>
        <v>0</v>
      </c>
      <c r="W133" s="109">
        <f t="shared" si="28"/>
        <v>0</v>
      </c>
      <c r="X133" s="109">
        <f t="shared" si="28"/>
        <v>0</v>
      </c>
      <c r="Y133" s="109">
        <f t="shared" si="28"/>
        <v>0</v>
      </c>
      <c r="Z133" s="109">
        <f t="shared" si="28"/>
        <v>0</v>
      </c>
      <c r="AA133" s="109"/>
      <c r="AB133" s="59"/>
    </row>
    <row r="134" spans="1:28" ht="3" customHeight="1">
      <c r="A134" s="109"/>
      <c r="B134" s="109"/>
      <c r="C134" s="212"/>
      <c r="D134" s="112"/>
      <c r="E134" s="112"/>
      <c r="F134" s="109"/>
      <c r="G134" s="109"/>
      <c r="H134" s="109"/>
      <c r="I134" s="109"/>
      <c r="J134" s="112"/>
      <c r="K134" s="113"/>
      <c r="L134" s="109"/>
      <c r="M134" s="109"/>
      <c r="N134" s="113"/>
      <c r="O134" s="113"/>
      <c r="P134" s="109"/>
      <c r="Q134" s="109"/>
      <c r="R134" s="109"/>
      <c r="S134" s="109"/>
      <c r="T134" s="59"/>
      <c r="U134" s="109"/>
      <c r="V134" s="109"/>
      <c r="W134" s="109"/>
      <c r="X134" s="109"/>
      <c r="Y134" s="109"/>
      <c r="Z134" s="109"/>
      <c r="AA134" s="109"/>
      <c r="AB134" s="59"/>
    </row>
  </sheetData>
  <sheetProtection/>
  <mergeCells count="26">
    <mergeCell ref="A1:R2"/>
    <mergeCell ref="P100:P103"/>
    <mergeCell ref="Q100:Q103"/>
    <mergeCell ref="P104:P107"/>
    <mergeCell ref="Q104:Q107"/>
    <mergeCell ref="P108:P111"/>
    <mergeCell ref="A68:Q69"/>
    <mergeCell ref="P33:P36"/>
    <mergeCell ref="Q33:Q36"/>
    <mergeCell ref="P37:P40"/>
    <mergeCell ref="Q37:Q40"/>
    <mergeCell ref="P41:P44"/>
    <mergeCell ref="Q41:Q44"/>
    <mergeCell ref="P45:P48"/>
    <mergeCell ref="Q45:Q48"/>
    <mergeCell ref="P49:P52"/>
    <mergeCell ref="Q49:Q52"/>
    <mergeCell ref="P120:P123"/>
    <mergeCell ref="Q120:Q123"/>
    <mergeCell ref="P53:P56"/>
    <mergeCell ref="Q53:Q56"/>
    <mergeCell ref="Q108:Q111"/>
    <mergeCell ref="P112:P115"/>
    <mergeCell ref="Q112:Q115"/>
    <mergeCell ref="P116:P119"/>
    <mergeCell ref="Q116:Q119"/>
  </mergeCells>
  <printOptions horizontalCentered="1"/>
  <pageMargins left="0.3937007874015748" right="0.3937007874015748" top="0" bottom="0" header="0" footer="0"/>
  <pageSetup blackAndWhite="1" horizontalDpi="600" verticalDpi="600" orientation="portrait" paperSize="9" r:id="rId1"/>
  <ignoredErrors>
    <ignoredError sqref="O1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showZeros="0" zoomScale="85" zoomScaleNormal="85" zoomScalePageLayoutView="0" workbookViewId="0" topLeftCell="A1">
      <selection activeCell="H37" sqref="H37"/>
    </sheetView>
  </sheetViews>
  <sheetFormatPr defaultColWidth="9.140625" defaultRowHeight="12.75"/>
  <cols>
    <col min="1" max="1" width="18.57421875" style="4" customWidth="1"/>
    <col min="2" max="2" width="14.7109375" style="4" bestFit="1" customWidth="1"/>
    <col min="3" max="3" width="18.28125" style="4" customWidth="1"/>
    <col min="4" max="4" width="19.00390625" style="4" customWidth="1"/>
    <col min="5" max="5" width="17.57421875" style="4" customWidth="1"/>
    <col min="6" max="6" width="18.7109375" style="4" customWidth="1"/>
    <col min="7" max="7" width="17.7109375" style="4" customWidth="1"/>
    <col min="8" max="16384" width="9.140625" style="4" customWidth="1"/>
  </cols>
  <sheetData>
    <row r="1" spans="1:7" ht="18">
      <c r="A1" s="1" t="str">
        <f>CONCATENATE("NON-SCORERS - SUSSEX VETS LEAGUE - ",UPPER('Team Declaration'!H1))</f>
        <v>NON-SCORERS - SUSSEX VETS LEAGUE - LEWES</v>
      </c>
      <c r="B1" s="1"/>
      <c r="C1" s="1"/>
      <c r="D1" s="1"/>
      <c r="E1" s="1"/>
      <c r="F1" s="2">
        <f>'Team Declaration'!O1</f>
        <v>42193</v>
      </c>
      <c r="G1" s="2"/>
    </row>
    <row r="2" spans="1:7" ht="18.75" thickBot="1">
      <c r="A2" s="1"/>
      <c r="B2" s="1"/>
      <c r="C2" s="1"/>
      <c r="D2" s="3"/>
      <c r="E2" s="3"/>
      <c r="F2" s="3"/>
      <c r="G2" s="3"/>
    </row>
    <row r="3" spans="1:7" ht="15" thickBot="1">
      <c r="A3" s="203" t="s">
        <v>2</v>
      </c>
      <c r="B3" s="5" t="s">
        <v>37</v>
      </c>
      <c r="C3" s="6" t="s">
        <v>3</v>
      </c>
      <c r="D3" s="5" t="s">
        <v>4</v>
      </c>
      <c r="E3" s="6" t="s">
        <v>5</v>
      </c>
      <c r="F3" s="7" t="s">
        <v>6</v>
      </c>
      <c r="G3" s="8" t="s">
        <v>7</v>
      </c>
    </row>
    <row r="4" spans="1:7" ht="14.25">
      <c r="A4" s="9"/>
      <c r="B4" s="10"/>
      <c r="C4" s="11"/>
      <c r="D4" s="10"/>
      <c r="E4" s="11"/>
      <c r="F4" s="12"/>
      <c r="G4" s="13"/>
    </row>
    <row r="5" spans="1:7" ht="14.25">
      <c r="A5" s="204" t="s">
        <v>89</v>
      </c>
      <c r="B5" s="14"/>
      <c r="C5" s="15"/>
      <c r="D5" s="14"/>
      <c r="E5" s="15"/>
      <c r="F5" s="16"/>
      <c r="G5" s="17"/>
    </row>
    <row r="6" spans="1:7" ht="15" thickBot="1">
      <c r="A6" s="18"/>
      <c r="B6" s="19"/>
      <c r="C6" s="20"/>
      <c r="D6" s="18"/>
      <c r="E6" s="20"/>
      <c r="F6" s="21"/>
      <c r="G6" s="22"/>
    </row>
    <row r="7" spans="1:7" ht="14.25">
      <c r="A7" s="9"/>
      <c r="B7" s="14"/>
      <c r="C7" s="23"/>
      <c r="D7" s="10"/>
      <c r="E7" s="11"/>
      <c r="F7" s="12"/>
      <c r="G7" s="13"/>
    </row>
    <row r="8" spans="1:7" ht="14.25">
      <c r="A8" s="204" t="s">
        <v>89</v>
      </c>
      <c r="B8" s="16"/>
      <c r="C8" s="24"/>
      <c r="D8" s="25"/>
      <c r="E8" s="15"/>
      <c r="F8" s="16"/>
      <c r="G8" s="17"/>
    </row>
    <row r="9" spans="1:7" ht="15" thickBot="1">
      <c r="A9" s="18"/>
      <c r="B9" s="19"/>
      <c r="C9" s="20"/>
      <c r="D9" s="18"/>
      <c r="E9" s="20"/>
      <c r="F9" s="21"/>
      <c r="G9" s="22"/>
    </row>
    <row r="10" spans="1:7" ht="14.25">
      <c r="A10" s="9"/>
      <c r="B10" s="10"/>
      <c r="C10" s="11"/>
      <c r="D10" s="10"/>
      <c r="E10" s="11"/>
      <c r="F10" s="12"/>
      <c r="G10" s="13"/>
    </row>
    <row r="11" spans="1:7" ht="14.25">
      <c r="A11" s="204" t="s">
        <v>89</v>
      </c>
      <c r="B11" s="14"/>
      <c r="C11" s="15"/>
      <c r="D11" s="14"/>
      <c r="E11" s="15"/>
      <c r="F11" s="16"/>
      <c r="G11" s="17"/>
    </row>
    <row r="12" spans="1:7" ht="15" thickBot="1">
      <c r="A12" s="18"/>
      <c r="B12" s="19"/>
      <c r="C12" s="20"/>
      <c r="D12" s="18"/>
      <c r="E12" s="20"/>
      <c r="F12" s="21"/>
      <c r="G12" s="22"/>
    </row>
    <row r="13" spans="1:7" ht="14.25">
      <c r="A13" s="9"/>
      <c r="B13" s="10"/>
      <c r="C13" s="11"/>
      <c r="D13" s="10"/>
      <c r="E13" s="11"/>
      <c r="F13" s="12"/>
      <c r="G13" s="13"/>
    </row>
    <row r="14" spans="1:7" ht="14.25">
      <c r="A14" s="204" t="s">
        <v>89</v>
      </c>
      <c r="B14" s="14"/>
      <c r="C14" s="15"/>
      <c r="D14" s="24"/>
      <c r="E14" s="15"/>
      <c r="F14" s="16"/>
      <c r="G14" s="17"/>
    </row>
    <row r="15" spans="1:7" ht="15" thickBot="1">
      <c r="A15" s="205"/>
      <c r="B15" s="19"/>
      <c r="C15" s="20"/>
      <c r="D15" s="18"/>
      <c r="E15" s="20"/>
      <c r="F15" s="21"/>
      <c r="G15" s="22"/>
    </row>
    <row r="16" spans="1:7" ht="14.25">
      <c r="A16" s="9"/>
      <c r="B16" s="10"/>
      <c r="C16" s="11"/>
      <c r="D16" s="10"/>
      <c r="E16" s="11"/>
      <c r="F16" s="12"/>
      <c r="G16" s="13"/>
    </row>
    <row r="17" spans="1:7" ht="14.25">
      <c r="A17" s="204" t="s">
        <v>89</v>
      </c>
      <c r="B17" s="14"/>
      <c r="C17" s="15"/>
      <c r="D17" s="14"/>
      <c r="E17" s="15"/>
      <c r="F17" s="16"/>
      <c r="G17" s="17"/>
    </row>
    <row r="18" spans="1:7" ht="15" thickBot="1">
      <c r="A18" s="18"/>
      <c r="B18" s="19"/>
      <c r="C18" s="20"/>
      <c r="D18" s="18"/>
      <c r="E18" s="20"/>
      <c r="F18" s="21"/>
      <c r="G18" s="22"/>
    </row>
    <row r="19" spans="1:7" ht="14.25">
      <c r="A19" s="9"/>
      <c r="B19" s="10"/>
      <c r="C19" s="11"/>
      <c r="D19" s="10"/>
      <c r="E19" s="11"/>
      <c r="F19" s="12"/>
      <c r="G19" s="13"/>
    </row>
    <row r="20" spans="1:7" ht="14.25">
      <c r="A20" s="204" t="s">
        <v>89</v>
      </c>
      <c r="B20" s="14"/>
      <c r="C20" s="15"/>
      <c r="D20" s="14"/>
      <c r="E20" s="15"/>
      <c r="F20" s="16"/>
      <c r="G20" s="17"/>
    </row>
    <row r="21" spans="1:7" ht="15" thickBot="1">
      <c r="A21" s="18"/>
      <c r="B21" s="19"/>
      <c r="C21" s="20"/>
      <c r="D21" s="18"/>
      <c r="E21" s="20"/>
      <c r="F21" s="21"/>
      <c r="G21" s="22"/>
    </row>
    <row r="22" spans="1:7" ht="14.25">
      <c r="A22" s="9"/>
      <c r="B22" s="10"/>
      <c r="C22" s="11"/>
      <c r="D22" s="10"/>
      <c r="E22" s="11"/>
      <c r="F22" s="12"/>
      <c r="G22" s="13"/>
    </row>
    <row r="23" spans="1:7" ht="14.25">
      <c r="A23" s="204" t="s">
        <v>89</v>
      </c>
      <c r="B23" s="14"/>
      <c r="C23" s="26"/>
      <c r="D23" s="14"/>
      <c r="E23" s="15"/>
      <c r="F23" s="16"/>
      <c r="G23" s="17"/>
    </row>
    <row r="24" spans="1:7" ht="15" thickBot="1">
      <c r="A24" s="18"/>
      <c r="B24" s="19"/>
      <c r="C24" s="20"/>
      <c r="D24" s="18"/>
      <c r="E24" s="20"/>
      <c r="F24" s="21"/>
      <c r="G24" s="22"/>
    </row>
    <row r="25" spans="1:7" ht="14.25">
      <c r="A25" s="9"/>
      <c r="B25" s="10"/>
      <c r="C25" s="11"/>
      <c r="D25" s="13"/>
      <c r="E25" s="11"/>
      <c r="F25" s="12"/>
      <c r="G25" s="13"/>
    </row>
    <row r="26" spans="1:7" ht="14.25">
      <c r="A26" s="204" t="s">
        <v>89</v>
      </c>
      <c r="B26" s="14"/>
      <c r="C26" s="15"/>
      <c r="D26" s="17"/>
      <c r="E26" s="15"/>
      <c r="F26" s="16"/>
      <c r="G26" s="17"/>
    </row>
    <row r="27" spans="1:7" ht="15" thickBot="1">
      <c r="A27" s="18"/>
      <c r="B27" s="19"/>
      <c r="C27" s="20"/>
      <c r="D27" s="22"/>
      <c r="E27" s="20"/>
      <c r="F27" s="21"/>
      <c r="G27" s="22"/>
    </row>
    <row r="28" spans="1:7" ht="14.25">
      <c r="A28" s="9"/>
      <c r="B28" s="10"/>
      <c r="C28" s="11"/>
      <c r="D28" s="13"/>
      <c r="E28" s="11"/>
      <c r="F28" s="12"/>
      <c r="G28" s="13"/>
    </row>
    <row r="29" spans="1:7" ht="14.25">
      <c r="A29" s="204" t="s">
        <v>89</v>
      </c>
      <c r="B29" s="14"/>
      <c r="C29" s="15"/>
      <c r="D29" s="17"/>
      <c r="E29" s="15"/>
      <c r="F29" s="16"/>
      <c r="G29" s="17"/>
    </row>
    <row r="30" spans="1:7" ht="15" thickBot="1">
      <c r="A30" s="18"/>
      <c r="B30" s="19"/>
      <c r="C30" s="20"/>
      <c r="D30" s="22"/>
      <c r="E30" s="20"/>
      <c r="F30" s="21"/>
      <c r="G30" s="22"/>
    </row>
    <row r="31" spans="1:7" ht="14.25">
      <c r="A31" s="9"/>
      <c r="B31" s="10"/>
      <c r="C31" s="11"/>
      <c r="D31" s="13"/>
      <c r="E31" s="11"/>
      <c r="F31" s="12"/>
      <c r="G31" s="13"/>
    </row>
    <row r="32" spans="1:7" ht="14.25">
      <c r="A32" s="204" t="s">
        <v>89</v>
      </c>
      <c r="B32" s="14"/>
      <c r="C32" s="15"/>
      <c r="D32" s="17"/>
      <c r="E32" s="15"/>
      <c r="F32" s="16"/>
      <c r="G32" s="17"/>
    </row>
    <row r="33" spans="1:7" ht="15" thickBot="1">
      <c r="A33" s="18"/>
      <c r="B33" s="19"/>
      <c r="C33" s="20"/>
      <c r="D33" s="22"/>
      <c r="E33" s="20"/>
      <c r="F33" s="21"/>
      <c r="G33" s="22"/>
    </row>
  </sheetData>
  <sheetProtection selectLockedCells="1"/>
  <printOptions horizontalCentered="1"/>
  <pageMargins left="0.3937007874015748" right="0.31496062992125984" top="0.3937007874015748" bottom="0.4724409448818898" header="0.1968503937007874" footer="0.2362204724409449"/>
  <pageSetup blackAndWhite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2"/>
  <sheetViews>
    <sheetView zoomScalePageLayoutView="0" workbookViewId="0" topLeftCell="A1">
      <pane ySplit="1" topLeftCell="A168" activePane="bottomLeft" state="frozen"/>
      <selection pane="topLeft" activeCell="A1" sqref="A1"/>
      <selection pane="bottomLeft" activeCell="M187" sqref="M187"/>
    </sheetView>
  </sheetViews>
  <sheetFormatPr defaultColWidth="9.140625" defaultRowHeight="12.75"/>
  <sheetData>
    <row r="1" spans="1:10" s="61" customFormat="1" ht="15.75">
      <c r="A1" s="110" t="s">
        <v>39</v>
      </c>
      <c r="B1" s="109"/>
      <c r="C1" s="111" t="s">
        <v>1</v>
      </c>
      <c r="D1" s="112"/>
      <c r="E1" s="112"/>
      <c r="F1" s="109"/>
      <c r="G1" s="61" t="s">
        <v>214</v>
      </c>
      <c r="H1" s="61" t="s">
        <v>45</v>
      </c>
      <c r="I1" s="61" t="s">
        <v>215</v>
      </c>
      <c r="J1" s="61" t="s">
        <v>42</v>
      </c>
    </row>
    <row r="2" spans="1:6" s="61" customFormat="1" ht="12.75">
      <c r="A2" s="111" t="e">
        <f>'Team Declaration'!#REF!</f>
        <v>#REF!</v>
      </c>
      <c r="B2" s="109"/>
      <c r="C2" s="114" t="s">
        <v>8</v>
      </c>
      <c r="D2" s="112"/>
      <c r="E2" s="114"/>
      <c r="F2" s="115"/>
    </row>
    <row r="3" spans="1:7" s="61" customFormat="1" ht="12.75">
      <c r="A3" s="109"/>
      <c r="B3" s="206" t="e">
        <f>IF(D3=0,"",INDEX('Team Declaration'!$C$22:$BE$33,MATCH(A2,'Team Declaration'!$B$22:$B$33,0),MATCH(D3,'Team Declaration'!$C$20:$BE$20,0)))</f>
        <v>#REF!</v>
      </c>
      <c r="C3" s="206" t="str">
        <f>IF(D3=0,"",INDEX('Team Declaration'!$C$20:$BF$34,15,MATCH(D3,'Team Declaration'!$C$20:$BF$20,0)))</f>
        <v>B&amp;H</v>
      </c>
      <c r="D3" s="207" t="s">
        <v>25</v>
      </c>
      <c r="E3" s="210">
        <v>9.11</v>
      </c>
      <c r="G3" s="115">
        <v>6</v>
      </c>
    </row>
    <row r="4" spans="1:8" s="61" customFormat="1" ht="12.75">
      <c r="A4" s="109"/>
      <c r="B4" s="206" t="e">
        <f>IF(D4=0,"",INDEX('Team Declaration'!$C$22:$BE$33,MATCH(A2,'Team Declaration'!$B$22:$B$33,0),MATCH(D4,'Team Declaration'!$C$20:$BE$20,0)))</f>
        <v>#REF!</v>
      </c>
      <c r="C4" s="206" t="str">
        <f>IF(D4=0,"",INDEX('Team Declaration'!$C$20:$BF$34,15,MATCH(D4,'Team Declaration'!$C$20:$BF$20,0)))</f>
        <v>ERAC</v>
      </c>
      <c r="D4" s="207" t="s">
        <v>29</v>
      </c>
      <c r="E4" s="210">
        <v>7</v>
      </c>
      <c r="H4" s="115">
        <v>5</v>
      </c>
    </row>
    <row r="5" spans="1:9" s="61" customFormat="1" ht="12.75">
      <c r="A5" s="109"/>
      <c r="B5" s="206" t="e">
        <f>IF(D5=0,"",INDEX('Team Declaration'!$C$22:$BE$33,MATCH(A2,'Team Declaration'!$B$22:$B$33,0),MATCH(D5,'Team Declaration'!$C$20:$BE$20,0)))</f>
        <v>#REF!</v>
      </c>
      <c r="C5" s="206" t="str">
        <f>IF(D5=0,"",INDEX('Team Declaration'!$C$20:$BF$34,15,MATCH(D5,'Team Declaration'!$C$20:$BF$20,0)))</f>
        <v>HHH</v>
      </c>
      <c r="D5" s="207" t="s">
        <v>33</v>
      </c>
      <c r="E5" s="210">
        <v>4.46</v>
      </c>
      <c r="I5" s="115">
        <v>4</v>
      </c>
    </row>
    <row r="6" spans="1:6" s="61" customFormat="1" ht="12.75">
      <c r="A6" s="109"/>
      <c r="B6" s="116">
        <f>IF(D6=0,"",INDEX('Team Declaration'!$C$22:$BE$33,MATCH(A2,'Team Declaration'!$B$22:$B$33,0),MATCH(D6,'Team Declaration'!$C$20:$BE$20,0)))</f>
      </c>
      <c r="C6" s="206">
        <f>IF(D6=0,"",INDEX('Team Declaration'!$C$20:$BF$34,15,MATCH(D6,'Team Declaration'!$C$20:$BF$20,0)))</f>
      </c>
      <c r="D6" s="56"/>
      <c r="E6" s="208"/>
      <c r="F6" s="115">
        <v>3</v>
      </c>
    </row>
    <row r="7" spans="1:6" s="61" customFormat="1" ht="12.75">
      <c r="A7" s="109"/>
      <c r="B7" s="116">
        <f>IF(D7=0,"",INDEX('Team Declaration'!$C$22:$BE$33,MATCH(A2,'Team Declaration'!$B$22:$B$33,0),MATCH(D7,'Team Declaration'!$C$20:$BE$20,0)))</f>
      </c>
      <c r="C7" s="206">
        <f>IF(D7=0,"",INDEX('Team Declaration'!$C$20:$BF$34,15,MATCH(D7,'Team Declaration'!$C$20:$BF$20,0)))</f>
      </c>
      <c r="D7" s="56"/>
      <c r="E7" s="208"/>
      <c r="F7" s="115">
        <v>2</v>
      </c>
    </row>
    <row r="8" spans="1:6" s="61" customFormat="1" ht="12.75">
      <c r="A8" s="109"/>
      <c r="B8" s="116">
        <f>IF(D8=0,"",INDEX('Team Declaration'!$C$22:$BE$33,MATCH(A2,'Team Declaration'!$B$22:$B$33,0),MATCH(D8,'Team Declaration'!$C$20:$BE$20,0)))</f>
      </c>
      <c r="C8" s="206">
        <f>IF(D8=0,"",INDEX('Team Declaration'!$C$20:$BF$34,15,MATCH(D8,'Team Declaration'!$C$20:$BF$20,0)))</f>
      </c>
      <c r="D8" s="56"/>
      <c r="E8" s="208"/>
      <c r="F8" s="115">
        <v>1</v>
      </c>
    </row>
    <row r="9" spans="1:6" s="61" customFormat="1" ht="12.75">
      <c r="A9" s="111" t="e">
        <f>'Team Declaration'!#REF!</f>
        <v>#REF!</v>
      </c>
      <c r="B9" s="112"/>
      <c r="C9" s="114" t="s">
        <v>22</v>
      </c>
      <c r="D9" s="112"/>
      <c r="E9" s="114"/>
      <c r="F9" s="115"/>
    </row>
    <row r="10" spans="1:9" s="61" customFormat="1" ht="12.75">
      <c r="A10" s="109"/>
      <c r="B10" s="206" t="e">
        <f>IF(D10=0,"",INDEX('Team Declaration'!$C$22:$BE$33,MATCH(A9,'Team Declaration'!$B$22:$B$33,0),MATCH(D10,'Team Declaration'!$C$20:$BE$20,0)))</f>
        <v>#REF!</v>
      </c>
      <c r="C10" s="206" t="str">
        <f>IF(D10=0,"",INDEX('Team Declaration'!$C$20:$BF$34,15,MATCH(D10,'Team Declaration'!$C$20:$BF$20,0)))</f>
        <v>HHH</v>
      </c>
      <c r="D10" s="207">
        <v>27</v>
      </c>
      <c r="E10" s="210">
        <v>6.91</v>
      </c>
      <c r="I10" s="115">
        <v>6</v>
      </c>
    </row>
    <row r="11" spans="1:8" s="61" customFormat="1" ht="12.75">
      <c r="A11" s="109"/>
      <c r="B11" s="206" t="e">
        <f>IF(D11=0,"",INDEX('Team Declaration'!$C$22:$BE$33,MATCH(A9,'Team Declaration'!$B$22:$B$33,0),MATCH(D11,'Team Declaration'!$C$20:$BE$20,0)))</f>
        <v>#REF!</v>
      </c>
      <c r="C11" s="206" t="str">
        <f>IF(D11=0,"",INDEX('Team Declaration'!$C$20:$BF$34,15,MATCH(D11,'Team Declaration'!$C$20:$BF$20,0)))</f>
        <v>ERAC</v>
      </c>
      <c r="D11" s="207">
        <v>24</v>
      </c>
      <c r="E11" s="210">
        <v>6.65</v>
      </c>
      <c r="H11" s="115">
        <v>5</v>
      </c>
    </row>
    <row r="12" spans="1:7" s="61" customFormat="1" ht="12.75">
      <c r="A12" s="109"/>
      <c r="B12" s="206" t="e">
        <f>IF(D12=0,"",INDEX('Team Declaration'!$C$22:$BE$33,MATCH(A9,'Team Declaration'!$B$22:$B$33,0),MATCH(D12,'Team Declaration'!$C$20:$BE$20,0)))</f>
        <v>#REF!</v>
      </c>
      <c r="C12" s="206" t="str">
        <f>IF(D12=0,"",INDEX('Team Declaration'!$C$20:$BF$34,15,MATCH(D12,'Team Declaration'!$C$20:$BF$20,0)))</f>
        <v>B&amp;H</v>
      </c>
      <c r="D12" s="207">
        <v>21</v>
      </c>
      <c r="E12" s="210">
        <v>6.59</v>
      </c>
      <c r="G12" s="115">
        <v>4</v>
      </c>
    </row>
    <row r="13" spans="1:6" s="61" customFormat="1" ht="12.75">
      <c r="A13" s="109"/>
      <c r="B13" s="116">
        <f>IF(D13=0,"",INDEX('Team Declaration'!$C$22:$BE$33,MATCH(A9,'Team Declaration'!$B$22:$B$33,0),MATCH(D13,'Team Declaration'!$C$20:$BE$20,0)))</f>
      </c>
      <c r="C13" s="206">
        <f>IF(D13=0,"",INDEX('Team Declaration'!$C$20:$BF$34,15,MATCH(D13,'Team Declaration'!$C$20:$BF$20,0)))</f>
      </c>
      <c r="D13" s="56"/>
      <c r="E13" s="208"/>
      <c r="F13" s="115">
        <v>3</v>
      </c>
    </row>
    <row r="14" spans="1:6" s="61" customFormat="1" ht="12.75">
      <c r="A14" s="109"/>
      <c r="B14" s="116">
        <f>IF(D14=0,"",INDEX('Team Declaration'!$C$22:$BE$33,MATCH(A9,'Team Declaration'!$B$22:$B$33,0),MATCH(D14,'Team Declaration'!$C$20:$BE$20,0)))</f>
      </c>
      <c r="C14" s="206">
        <f>IF(D14=0,"",INDEX('Team Declaration'!$C$20:$BF$34,15,MATCH(D14,'Team Declaration'!$C$20:$BF$20,0)))</f>
      </c>
      <c r="D14" s="56"/>
      <c r="E14" s="208"/>
      <c r="F14" s="115">
        <v>2</v>
      </c>
    </row>
    <row r="15" spans="1:6" s="61" customFormat="1" ht="12.75">
      <c r="A15" s="109"/>
      <c r="B15" s="116">
        <f>IF(D15=0,"",INDEX('Team Declaration'!$C$22:$BE$33,MATCH(A9,'Team Declaration'!$B$22:$B$33,0),MATCH(D15,'Team Declaration'!$C$20:$BE$20,0)))</f>
      </c>
      <c r="C15" s="206">
        <f>IF(D15=0,"",INDEX('Team Declaration'!$C$20:$BF$34,15,MATCH(D15,'Team Declaration'!$C$20:$BF$20,0)))</f>
      </c>
      <c r="D15" s="56"/>
      <c r="E15" s="208"/>
      <c r="F15" s="115">
        <v>1</v>
      </c>
    </row>
    <row r="16" spans="1:6" s="61" customFormat="1" ht="12.75">
      <c r="A16" s="111" t="e">
        <f>'Team Declaration'!#REF!</f>
        <v>#REF!</v>
      </c>
      <c r="B16" s="109"/>
      <c r="C16" s="114" t="s">
        <v>8</v>
      </c>
      <c r="D16" s="112"/>
      <c r="E16" s="114"/>
      <c r="F16" s="115"/>
    </row>
    <row r="17" spans="1:7" s="61" customFormat="1" ht="12.75">
      <c r="A17" s="109"/>
      <c r="B17" s="206" t="e">
        <f>IF(D17=0,"",INDEX('Team Declaration'!$C$22:$BE$33,MATCH(A16,'Team Declaration'!$B$22:$B$33,0),MATCH(D17,'Team Declaration'!$C$20:$BE$20,0)))</f>
        <v>#REF!</v>
      </c>
      <c r="C17" s="206" t="str">
        <f>IF(D17=0,"",INDEX('Team Declaration'!$C$20:$BF$34,15,MATCH(D17,'Team Declaration'!$C$20:$BF$20,0)))</f>
        <v>B&amp;H</v>
      </c>
      <c r="D17" s="207" t="s">
        <v>25</v>
      </c>
      <c r="E17" s="210">
        <v>1.3</v>
      </c>
      <c r="G17" s="115">
        <v>6</v>
      </c>
    </row>
    <row r="18" spans="1:6" s="61" customFormat="1" ht="12.75">
      <c r="A18" s="109"/>
      <c r="B18" s="116">
        <f>IF(D18=0,"",INDEX('Team Declaration'!$C$22:$BE$33,MATCH(A16,'Team Declaration'!$B$22:$B$33,0),MATCH(D18,'Team Declaration'!$C$20:$BE$20,0)))</f>
      </c>
      <c r="C18" s="206">
        <f>IF(D18=0,"",INDEX('Team Declaration'!$C$20:$BF$34,15,MATCH(D18,'Team Declaration'!$C$20:$BF$20,0)))</f>
      </c>
      <c r="D18" s="56"/>
      <c r="E18" s="208"/>
      <c r="F18" s="115">
        <v>5</v>
      </c>
    </row>
    <row r="19" spans="1:6" s="61" customFormat="1" ht="12.75">
      <c r="A19" s="109"/>
      <c r="B19" s="116">
        <f>IF(D19=0,"",INDEX('Team Declaration'!$C$22:$BE$33,MATCH(A16,'Team Declaration'!$B$22:$B$33,0),MATCH(D19,'Team Declaration'!$C$20:$BE$20,0)))</f>
      </c>
      <c r="C19" s="206">
        <f>IF(D19=0,"",INDEX('Team Declaration'!$C$20:$BF$34,15,MATCH(D19,'Team Declaration'!$C$20:$BF$20,0)))</f>
      </c>
      <c r="D19" s="56"/>
      <c r="E19" s="208"/>
      <c r="F19" s="115">
        <v>4</v>
      </c>
    </row>
    <row r="20" spans="1:6" s="61" customFormat="1" ht="12.75">
      <c r="A20" s="109"/>
      <c r="B20" s="116">
        <f>IF(D20=0,"",INDEX('Team Declaration'!$C$22:$BE$33,MATCH(A16,'Team Declaration'!$B$22:$B$33,0),MATCH(D20,'Team Declaration'!$C$20:$BE$20,0)))</f>
      </c>
      <c r="C20" s="206">
        <f>IF(D20=0,"",INDEX('Team Declaration'!$C$20:$BF$34,15,MATCH(D20,'Team Declaration'!$C$20:$BF$20,0)))</f>
      </c>
      <c r="D20" s="56"/>
      <c r="E20" s="208"/>
      <c r="F20" s="115">
        <v>3</v>
      </c>
    </row>
    <row r="21" spans="1:6" s="61" customFormat="1" ht="12.75">
      <c r="A21" s="109"/>
      <c r="B21" s="116">
        <f>IF(D21=0,"",INDEX('Team Declaration'!$C$22:$BE$33,MATCH(A16,'Team Declaration'!$B$22:$B$33,0),MATCH(D21,'Team Declaration'!$C$20:$BE$20,0)))</f>
      </c>
      <c r="C21" s="206">
        <f>IF(D21=0,"",INDEX('Team Declaration'!$C$20:$BF$34,15,MATCH(D21,'Team Declaration'!$C$20:$BF$20,0)))</f>
      </c>
      <c r="D21" s="56"/>
      <c r="E21" s="208"/>
      <c r="F21" s="115">
        <v>2</v>
      </c>
    </row>
    <row r="22" spans="1:6" s="61" customFormat="1" ht="12.75">
      <c r="A22" s="109"/>
      <c r="B22" s="116">
        <f>IF(D22=0,"",INDEX('Team Declaration'!$C$22:$BE$33,MATCH(A16,'Team Declaration'!$B$22:$B$33,0),MATCH(D22,'Team Declaration'!$C$20:$BE$20,0)))</f>
      </c>
      <c r="C22" s="206">
        <f>IF(D22=0,"",INDEX('Team Declaration'!$C$20:$BF$34,15,MATCH(D22,'Team Declaration'!$C$20:$BF$20,0)))</f>
      </c>
      <c r="D22" s="56"/>
      <c r="E22" s="208"/>
      <c r="F22" s="115">
        <v>1</v>
      </c>
    </row>
    <row r="23" spans="1:6" s="61" customFormat="1" ht="12.75">
      <c r="A23" s="111" t="e">
        <f>'Team Declaration'!#REF!</f>
        <v>#REF!</v>
      </c>
      <c r="B23" s="112"/>
      <c r="C23" s="114" t="s">
        <v>22</v>
      </c>
      <c r="D23" s="124"/>
      <c r="E23" s="114"/>
      <c r="F23" s="115"/>
    </row>
    <row r="24" spans="1:9" s="61" customFormat="1" ht="12.75">
      <c r="A24" s="109"/>
      <c r="B24" s="116" t="e">
        <f>IF(D24=0,"",INDEX('Team Declaration'!$C$22:$BE$33,MATCH(A23,'Team Declaration'!$B$22:$B$33,0),MATCH(D24,'Team Declaration'!$C$20:$BE$20,0)))</f>
        <v>#REF!</v>
      </c>
      <c r="C24" s="206" t="str">
        <f>IF(D24=0,"",INDEX('Team Declaration'!$C$20:$BF$34,15,MATCH(D24,'Team Declaration'!$C$20:$BF$20,0)))</f>
        <v>HHH</v>
      </c>
      <c r="D24" s="56">
        <v>27</v>
      </c>
      <c r="E24" s="208">
        <v>1.5</v>
      </c>
      <c r="I24" s="115">
        <v>6</v>
      </c>
    </row>
    <row r="25" spans="1:7" s="61" customFormat="1" ht="12.75">
      <c r="A25" s="109"/>
      <c r="B25" s="116" t="e">
        <f>IF(D25=0,"",INDEX('Team Declaration'!$C$22:$BE$33,MATCH(A23,'Team Declaration'!$B$22:$B$33,0),MATCH(D25,'Team Declaration'!$C$20:$BE$20,0)))</f>
        <v>#REF!</v>
      </c>
      <c r="C25" s="206" t="str">
        <f>IF(D25=0,"",INDEX('Team Declaration'!$C$20:$BF$34,15,MATCH(D25,'Team Declaration'!$C$20:$BF$20,0)))</f>
        <v>B&amp;H</v>
      </c>
      <c r="D25" s="56">
        <v>21</v>
      </c>
      <c r="E25" s="208">
        <v>1.5</v>
      </c>
      <c r="G25" s="115">
        <v>5</v>
      </c>
    </row>
    <row r="26" spans="1:6" s="61" customFormat="1" ht="12.75">
      <c r="A26" s="109"/>
      <c r="B26" s="116">
        <f>IF(D26=0,"",INDEX('Team Declaration'!$C$22:$BE$33,MATCH(A23,'Team Declaration'!$B$22:$B$33,0),MATCH(D26,'Team Declaration'!$C$20:$BE$20,0)))</f>
      </c>
      <c r="C26" s="206">
        <f>IF(D26=0,"",INDEX('Team Declaration'!$C$20:$BF$34,15,MATCH(D26,'Team Declaration'!$C$20:$BF$20,0)))</f>
      </c>
      <c r="D26" s="56"/>
      <c r="E26" s="208"/>
      <c r="F26" s="115">
        <v>4</v>
      </c>
    </row>
    <row r="27" spans="1:6" s="61" customFormat="1" ht="12.75">
      <c r="A27" s="109"/>
      <c r="B27" s="116">
        <f>IF(D27=0,"",INDEX('Team Declaration'!$C$22:$BE$33,MATCH(A23,'Team Declaration'!$B$22:$B$33,0),MATCH(D27,'Team Declaration'!$C$20:$BE$20,0)))</f>
      </c>
      <c r="C27" s="206">
        <f>IF(D27=0,"",INDEX('Team Declaration'!$C$20:$BF$34,15,MATCH(D27,'Team Declaration'!$C$20:$BF$20,0)))</f>
      </c>
      <c r="D27" s="56"/>
      <c r="E27" s="208"/>
      <c r="F27" s="115">
        <v>3</v>
      </c>
    </row>
    <row r="28" spans="1:6" s="61" customFormat="1" ht="12.75">
      <c r="A28" s="109"/>
      <c r="B28" s="116">
        <f>IF(D28=0,"",INDEX('Team Declaration'!$C$22:$BE$33,MATCH(A23,'Team Declaration'!$B$22:$B$33,0),MATCH(D28,'Team Declaration'!$C$20:$BE$20,0)))</f>
      </c>
      <c r="C28" s="206">
        <f>IF(D28=0,"",INDEX('Team Declaration'!$C$20:$BF$34,15,MATCH(D28,'Team Declaration'!$C$20:$BF$20,0)))</f>
      </c>
      <c r="D28" s="56"/>
      <c r="E28" s="208"/>
      <c r="F28" s="115">
        <v>2</v>
      </c>
    </row>
    <row r="29" spans="1:6" s="61" customFormat="1" ht="12.75">
      <c r="A29" s="109"/>
      <c r="B29" s="116">
        <f>IF(D29=0,"",INDEX('Team Declaration'!$C$22:$BE$33,MATCH(A23,'Team Declaration'!$B$22:$B$33,0),MATCH(D29,'Team Declaration'!$C$20:$BE$20,0)))</f>
      </c>
      <c r="C29" s="206">
        <f>IF(D29=0,"",INDEX('Team Declaration'!$C$20:$BF$34,15,MATCH(D29,'Team Declaration'!$C$20:$BF$20,0)))</f>
      </c>
      <c r="D29" s="56"/>
      <c r="E29" s="208"/>
      <c r="F29" s="115">
        <v>1</v>
      </c>
    </row>
    <row r="30" spans="1:6" s="61" customFormat="1" ht="12.75">
      <c r="A30" s="111" t="e">
        <f>'Team Declaration'!#REF!</f>
        <v>#REF!</v>
      </c>
      <c r="B30" s="117"/>
      <c r="C30" s="114" t="s">
        <v>8</v>
      </c>
      <c r="D30" s="112"/>
      <c r="E30" s="114"/>
      <c r="F30" s="115"/>
    </row>
    <row r="31" spans="1:10" s="61" customFormat="1" ht="12.75">
      <c r="A31" s="109"/>
      <c r="B31" s="116" t="e">
        <f>IF(D31=0,"",INDEX('Team Declaration'!$C$22:$BE$33,MATCH(A30,'Team Declaration'!$B$22:$B$33,0),MATCH(D31,'Team Declaration'!$C$20:$BE$20,0)))</f>
        <v>#REF!</v>
      </c>
      <c r="C31" s="206" t="str">
        <f>IF(D31=0,"",INDEX('Team Declaration'!$C$20:$BF$34,15,MATCH(D31,'Team Declaration'!$C$20:$BF$20,0)))</f>
        <v>A80</v>
      </c>
      <c r="D31" s="56" t="s">
        <v>67</v>
      </c>
      <c r="E31" s="208">
        <v>3.79</v>
      </c>
      <c r="J31" s="115">
        <v>6</v>
      </c>
    </row>
    <row r="32" spans="1:7" s="61" customFormat="1" ht="12.75">
      <c r="A32" s="109"/>
      <c r="B32" s="116" t="e">
        <f>IF(D32=0,"",INDEX('Team Declaration'!$C$22:$BE$33,MATCH(A30,'Team Declaration'!$B$22:$B$33,0),MATCH(D32,'Team Declaration'!$C$20:$BE$20,0)))</f>
        <v>#REF!</v>
      </c>
      <c r="C32" s="206" t="str">
        <f>IF(D32=0,"",INDEX('Team Declaration'!$C$20:$BF$34,15,MATCH(D32,'Team Declaration'!$C$20:$BF$20,0)))</f>
        <v>B&amp;H</v>
      </c>
      <c r="D32" s="56" t="s">
        <v>25</v>
      </c>
      <c r="E32" s="208">
        <v>3.63</v>
      </c>
      <c r="G32" s="115">
        <v>5</v>
      </c>
    </row>
    <row r="33" spans="1:8" s="61" customFormat="1" ht="12.75">
      <c r="A33" s="109"/>
      <c r="B33" s="116" t="e">
        <f>IF(D33=0,"",INDEX('Team Declaration'!$C$22:$BE$33,MATCH(A30,'Team Declaration'!$B$22:$B$33,0),MATCH(D33,'Team Declaration'!$C$20:$BE$20,0)))</f>
        <v>#REF!</v>
      </c>
      <c r="C33" s="206" t="str">
        <f>IF(D33=0,"",INDEX('Team Declaration'!$C$20:$BF$34,15,MATCH(D33,'Team Declaration'!$C$20:$BF$20,0)))</f>
        <v>ERAC</v>
      </c>
      <c r="D33" s="56" t="s">
        <v>29</v>
      </c>
      <c r="E33" s="208">
        <v>3.13</v>
      </c>
      <c r="H33" s="115">
        <v>4</v>
      </c>
    </row>
    <row r="34" spans="1:9" s="61" customFormat="1" ht="12.75">
      <c r="A34" s="109"/>
      <c r="B34" s="116" t="e">
        <f>IF(D34=0,"",INDEX('Team Declaration'!$C$22:$BE$33,MATCH(A30,'Team Declaration'!$B$22:$B$33,0),MATCH(D34,'Team Declaration'!$C$20:$BE$20,0)))</f>
        <v>#REF!</v>
      </c>
      <c r="C34" s="206" t="str">
        <f>IF(D34=0,"",INDEX('Team Declaration'!$C$20:$BF$34,15,MATCH(D34,'Team Declaration'!$C$20:$BF$20,0)))</f>
        <v>HHH</v>
      </c>
      <c r="D34" s="56" t="s">
        <v>33</v>
      </c>
      <c r="E34" s="208">
        <v>2.48</v>
      </c>
      <c r="I34" s="115">
        <v>3</v>
      </c>
    </row>
    <row r="35" spans="1:6" s="61" customFormat="1" ht="12.75">
      <c r="A35" s="109"/>
      <c r="B35" s="116">
        <f>IF(D35=0,"",INDEX('Team Declaration'!$C$22:$BE$33,MATCH(A30,'Team Declaration'!$B$22:$B$33,0),MATCH(D35,'Team Declaration'!$C$20:$BE$20,0)))</f>
      </c>
      <c r="C35" s="206">
        <f>IF(D35=0,"",INDEX('Team Declaration'!$C$20:$BF$34,15,MATCH(D35,'Team Declaration'!$C$20:$BF$20,0)))</f>
      </c>
      <c r="D35" s="56"/>
      <c r="E35" s="208"/>
      <c r="F35" s="115">
        <v>2</v>
      </c>
    </row>
    <row r="36" spans="1:6" s="61" customFormat="1" ht="12.75">
      <c r="A36" s="109"/>
      <c r="B36" s="116">
        <f>IF(D36=0,"",INDEX('Team Declaration'!$C$22:$BE$33,MATCH(A30,'Team Declaration'!$B$22:$B$33,0),MATCH(D36,'Team Declaration'!$C$20:$BE$20,0)))</f>
      </c>
      <c r="C36" s="206">
        <f>IF(D36=0,"",INDEX('Team Declaration'!$C$20:$BF$34,15,MATCH(D36,'Team Declaration'!$C$20:$BF$20,0)))</f>
      </c>
      <c r="D36" s="56"/>
      <c r="E36" s="208"/>
      <c r="F36" s="115">
        <v>1</v>
      </c>
    </row>
    <row r="37" spans="1:6" s="61" customFormat="1" ht="12.75">
      <c r="A37" s="111" t="e">
        <f>'Team Declaration'!#REF!</f>
        <v>#REF!</v>
      </c>
      <c r="B37" s="109"/>
      <c r="C37" s="114" t="s">
        <v>22</v>
      </c>
      <c r="D37" s="112"/>
      <c r="E37" s="114"/>
      <c r="F37" s="115"/>
    </row>
    <row r="38" spans="1:7" s="61" customFormat="1" ht="12.75">
      <c r="A38" s="109"/>
      <c r="B38" s="116" t="e">
        <f>IF(D38=0,"",INDEX('Team Declaration'!$C$22:$BE$33,MATCH(A37,'Team Declaration'!$B$22:$B$33,0),MATCH(D38,'Team Declaration'!$C$20:$BE$20,0)))</f>
        <v>#REF!</v>
      </c>
      <c r="C38" s="206" t="str">
        <f>IF(D38=0,"",INDEX('Team Declaration'!$C$20:$BF$34,15,MATCH(D38,'Team Declaration'!$C$20:$BF$20,0)))</f>
        <v>B&amp;H</v>
      </c>
      <c r="D38" s="56">
        <v>21</v>
      </c>
      <c r="E38" s="208">
        <v>2.95</v>
      </c>
      <c r="G38" s="115">
        <v>6</v>
      </c>
    </row>
    <row r="39" spans="1:9" s="61" customFormat="1" ht="12.75">
      <c r="A39" s="109"/>
      <c r="B39" s="116" t="e">
        <f>IF(D39=0,"",INDEX('Team Declaration'!$C$22:$BE$33,MATCH(A37,'Team Declaration'!$B$22:$B$33,0),MATCH(D39,'Team Declaration'!$C$20:$BE$20,0)))</f>
        <v>#REF!</v>
      </c>
      <c r="C39" s="206" t="str">
        <f>IF(D39=0,"",INDEX('Team Declaration'!$C$20:$BF$34,15,MATCH(D39,'Team Declaration'!$C$20:$BF$20,0)))</f>
        <v>HHH</v>
      </c>
      <c r="D39" s="56">
        <v>27</v>
      </c>
      <c r="E39" s="208">
        <v>2.7</v>
      </c>
      <c r="I39" s="115">
        <v>5</v>
      </c>
    </row>
    <row r="40" spans="1:8" s="61" customFormat="1" ht="12.75">
      <c r="A40" s="109"/>
      <c r="B40" s="116" t="e">
        <f>IF(D40=0,"",INDEX('Team Declaration'!$C$22:$BE$33,MATCH(A37,'Team Declaration'!$B$22:$B$33,0),MATCH(D40,'Team Declaration'!$C$20:$BE$20,0)))</f>
        <v>#REF!</v>
      </c>
      <c r="C40" s="206" t="str">
        <f>IF(D40=0,"",INDEX('Team Declaration'!$C$20:$BF$34,15,MATCH(D40,'Team Declaration'!$C$20:$BF$20,0)))</f>
        <v>ERAC</v>
      </c>
      <c r="D40" s="56">
        <v>24</v>
      </c>
      <c r="E40" s="208">
        <v>2.47</v>
      </c>
      <c r="H40" s="115">
        <v>4</v>
      </c>
    </row>
    <row r="41" spans="1:6" s="61" customFormat="1" ht="12.75">
      <c r="A41" s="109"/>
      <c r="B41" s="116">
        <f>IF(D41=0,"",INDEX('Team Declaration'!$C$22:$BE$33,MATCH(A37,'Team Declaration'!$B$22:$B$33,0),MATCH(D41,'Team Declaration'!$C$20:$BE$20,0)))</f>
      </c>
      <c r="C41" s="206">
        <f>IF(D41=0,"",INDEX('Team Declaration'!$C$20:$BF$34,15,MATCH(D41,'Team Declaration'!$C$20:$BF$20,0)))</f>
      </c>
      <c r="D41" s="56"/>
      <c r="E41" s="208"/>
      <c r="F41" s="115">
        <v>3</v>
      </c>
    </row>
    <row r="42" spans="1:6" s="61" customFormat="1" ht="12.75">
      <c r="A42" s="109"/>
      <c r="B42" s="116">
        <f>IF(D42=0,"",INDEX('Team Declaration'!$C$22:$BE$33,MATCH(A37,'Team Declaration'!$B$22:$B$33,0),MATCH(D42,'Team Declaration'!$C$20:$BE$20,0)))</f>
      </c>
      <c r="C42" s="206">
        <f>IF(D42=0,"",INDEX('Team Declaration'!$C$20:$BF$34,15,MATCH(D42,'Team Declaration'!$C$20:$BF$20,0)))</f>
      </c>
      <c r="D42" s="56"/>
      <c r="E42" s="208"/>
      <c r="F42" s="115">
        <v>2</v>
      </c>
    </row>
    <row r="43" spans="1:6" s="61" customFormat="1" ht="12.75">
      <c r="A43" s="109"/>
      <c r="B43" s="183">
        <f>IF(D43=0,"",INDEX('Team Declaration'!$C$22:$BE$33,MATCH(A37,'Team Declaration'!$B$22:$B$33,0),MATCH(D43,'Team Declaration'!$C$20:$BE$20,0)))</f>
      </c>
      <c r="C43" s="206">
        <f>IF(D43=0,"",INDEX('Team Declaration'!$C$20:$BF$34,15,MATCH(D43,'Team Declaration'!$C$20:$BF$20,0)))</f>
      </c>
      <c r="D43" s="184"/>
      <c r="E43" s="209"/>
      <c r="F43" s="185"/>
    </row>
    <row r="44" spans="1:6" s="61" customFormat="1" ht="12.75">
      <c r="A44" s="111" t="e">
        <f>'Team Declaration'!#REF!</f>
        <v>#REF!</v>
      </c>
      <c r="B44" s="188"/>
      <c r="C44" s="114" t="s">
        <v>8</v>
      </c>
      <c r="D44" s="188"/>
      <c r="E44" s="189"/>
      <c r="F44" s="185"/>
    </row>
    <row r="45" spans="1:7" s="61" customFormat="1" ht="12.75">
      <c r="A45" s="109"/>
      <c r="B45" s="206" t="e">
        <f>IF(D45=0,"",INDEX('Team Declaration'!$C$22:$BE$33,MATCH(A44,'Team Declaration'!$B$22:$B$33,0),MATCH(D45,'Team Declaration'!$C$20:$BE$20,0)))</f>
        <v>#REF!</v>
      </c>
      <c r="C45" s="206" t="str">
        <f>IF(D45=0,"",INDEX('Team Declaration'!$C$20:$BF$34,15,MATCH(D45,'Team Declaration'!$C$20:$BF$20,0)))</f>
        <v>B&amp;H</v>
      </c>
      <c r="D45" s="207" t="s">
        <v>25</v>
      </c>
      <c r="E45" s="210">
        <v>35.26</v>
      </c>
      <c r="G45" s="185">
        <v>6</v>
      </c>
    </row>
    <row r="46" spans="1:8" s="61" customFormat="1" ht="12.75">
      <c r="A46" s="109"/>
      <c r="B46" s="206" t="e">
        <f>IF(D46=0,"",INDEX('Team Declaration'!$C$22:$BE$33,MATCH(A44,'Team Declaration'!$B$22:$B$33,0),MATCH(D46,'Team Declaration'!$C$20:$BE$20,0)))</f>
        <v>#REF!</v>
      </c>
      <c r="C46" s="206" t="str">
        <f>IF(D46=0,"",INDEX('Team Declaration'!$C$20:$BF$34,15,MATCH(D46,'Team Declaration'!$C$20:$BF$20,0)))</f>
        <v>ERAC</v>
      </c>
      <c r="D46" s="207" t="s">
        <v>29</v>
      </c>
      <c r="E46" s="210">
        <v>17.35</v>
      </c>
      <c r="H46" s="185">
        <v>5</v>
      </c>
    </row>
    <row r="47" spans="1:9" s="61" customFormat="1" ht="12.75">
      <c r="A47" s="109"/>
      <c r="B47" s="206" t="e">
        <f>IF(D47=0,"",INDEX('Team Declaration'!$C$22:$BE$33,MATCH(A44,'Team Declaration'!$B$22:$B$33,0),MATCH(D47,'Team Declaration'!$C$20:$BE$20,0)))</f>
        <v>#REF!</v>
      </c>
      <c r="C47" s="206" t="str">
        <f>IF(D47=0,"",INDEX('Team Declaration'!$C$20:$BF$34,15,MATCH(D47,'Team Declaration'!$C$20:$BF$20,0)))</f>
        <v>HHH</v>
      </c>
      <c r="D47" s="207" t="s">
        <v>33</v>
      </c>
      <c r="E47" s="210">
        <v>10.14</v>
      </c>
      <c r="I47" s="185">
        <v>4</v>
      </c>
    </row>
    <row r="48" spans="1:6" s="61" customFormat="1" ht="12.75">
      <c r="A48" s="109"/>
      <c r="B48" s="183">
        <f>IF(D48=0,"",INDEX('Team Declaration'!$C$22:$BE$33,MATCH(A44,'Team Declaration'!$B$22:$B$33,0),MATCH(D48,'Team Declaration'!$C$20:$BE$20,0)))</f>
      </c>
      <c r="C48" s="206">
        <f>IF(D48=0,"",INDEX('Team Declaration'!$C$20:$BF$34,15,MATCH(D48,'Team Declaration'!$C$20:$BF$20,0)))</f>
      </c>
      <c r="D48" s="184"/>
      <c r="E48" s="209"/>
      <c r="F48" s="185">
        <v>3</v>
      </c>
    </row>
    <row r="49" spans="1:6" s="61" customFormat="1" ht="12.75">
      <c r="A49" s="109"/>
      <c r="B49" s="183">
        <f>IF(D49=0,"",INDEX('Team Declaration'!$C$22:$BE$33,MATCH(A44,'Team Declaration'!$B$22:$B$33,0),MATCH(D49,'Team Declaration'!$C$20:$BE$20,0)))</f>
      </c>
      <c r="C49" s="206">
        <f>IF(D49=0,"",INDEX('Team Declaration'!$C$20:$BF$34,15,MATCH(D49,'Team Declaration'!$C$20:$BF$20,0)))</f>
      </c>
      <c r="D49" s="184"/>
      <c r="E49" s="209"/>
      <c r="F49" s="185">
        <v>2</v>
      </c>
    </row>
    <row r="50" spans="1:6" s="61" customFormat="1" ht="12.75">
      <c r="A50" s="109"/>
      <c r="B50" s="183">
        <f>IF(D50=0,"",INDEX('Team Declaration'!$C$22:$BE$33,MATCH(A44,'Team Declaration'!$B$22:$B$33,0),MATCH(D50,'Team Declaration'!$C$20:$BE$20,0)))</f>
      </c>
      <c r="C50" s="206">
        <f>IF(D50=0,"",INDEX('Team Declaration'!$C$20:$BF$34,15,MATCH(D50,'Team Declaration'!$C$20:$BF$20,0)))</f>
      </c>
      <c r="D50" s="184"/>
      <c r="E50" s="209"/>
      <c r="F50" s="185">
        <v>1</v>
      </c>
    </row>
    <row r="51" spans="1:6" s="61" customFormat="1" ht="12.75">
      <c r="A51" s="111" t="e">
        <f>'Team Declaration'!#REF!</f>
        <v>#REF!</v>
      </c>
      <c r="B51" s="186"/>
      <c r="C51" s="114" t="s">
        <v>22</v>
      </c>
      <c r="D51" s="188"/>
      <c r="E51" s="189"/>
      <c r="F51" s="185"/>
    </row>
    <row r="52" spans="1:7" s="61" customFormat="1" ht="12.75">
      <c r="A52" s="109"/>
      <c r="B52" s="206" t="e">
        <f>IF(D52=0,"",INDEX('Team Declaration'!$C$22:$BE$33,MATCH(A51,'Team Declaration'!$B$22:$B$33,0),MATCH(D52,'Team Declaration'!$C$20:$BE$20,0)))</f>
        <v>#REF!</v>
      </c>
      <c r="C52" s="206" t="str">
        <f>IF(D52=0,"",INDEX('Team Declaration'!$C$20:$BF$34,15,MATCH(D52,'Team Declaration'!$C$20:$BF$20,0)))</f>
        <v>B&amp;H</v>
      </c>
      <c r="D52" s="207">
        <v>21</v>
      </c>
      <c r="E52" s="210">
        <v>16.95</v>
      </c>
      <c r="G52" s="185">
        <v>6</v>
      </c>
    </row>
    <row r="53" spans="1:8" s="61" customFormat="1" ht="12.75">
      <c r="A53" s="109"/>
      <c r="B53" s="206" t="e">
        <f>IF(D53=0,"",INDEX('Team Declaration'!$C$22:$BE$33,MATCH(A51,'Team Declaration'!$B$22:$B$33,0),MATCH(D53,'Team Declaration'!$C$20:$BE$20,0)))</f>
        <v>#REF!</v>
      </c>
      <c r="C53" s="206" t="str">
        <f>IF(D53=0,"",INDEX('Team Declaration'!$C$20:$BF$34,15,MATCH(D53,'Team Declaration'!$C$20:$BF$20,0)))</f>
        <v>ERAC</v>
      </c>
      <c r="D53" s="207">
        <v>24</v>
      </c>
      <c r="E53" s="210">
        <v>13.6</v>
      </c>
      <c r="H53" s="185">
        <v>5</v>
      </c>
    </row>
    <row r="54" spans="1:6" s="61" customFormat="1" ht="12.75">
      <c r="A54" s="109"/>
      <c r="B54" s="183">
        <f>IF(D54=0,"",INDEX('Team Declaration'!$C$22:$BE$33,MATCH(A51,'Team Declaration'!$B$22:$B$33,0),MATCH(D54,'Team Declaration'!$C$20:$BE$20,0)))</f>
      </c>
      <c r="C54" s="206">
        <f>IF(D54=0,"",INDEX('Team Declaration'!$C$20:$BF$34,15,MATCH(D54,'Team Declaration'!$C$20:$BF$20,0)))</f>
      </c>
      <c r="D54" s="184"/>
      <c r="E54" s="209"/>
      <c r="F54" s="185">
        <v>4</v>
      </c>
    </row>
    <row r="55" spans="1:6" s="61" customFormat="1" ht="12.75">
      <c r="A55" s="109"/>
      <c r="B55" s="183"/>
      <c r="C55" s="206">
        <f>IF(D55=0,"",INDEX('Team Declaration'!$C$20:$BF$34,15,MATCH(D55,'Team Declaration'!$C$20:$BF$20,0)))</f>
      </c>
      <c r="D55" s="184"/>
      <c r="E55" s="209"/>
      <c r="F55" s="185"/>
    </row>
    <row r="56" spans="1:6" s="61" customFormat="1" ht="12.75">
      <c r="A56" s="109"/>
      <c r="B56" s="183"/>
      <c r="C56" s="206">
        <f>IF(D56=0,"",INDEX('Team Declaration'!$C$20:$BF$34,15,MATCH(D56,'Team Declaration'!$C$20:$BF$20,0)))</f>
      </c>
      <c r="D56" s="184"/>
      <c r="E56" s="209"/>
      <c r="F56" s="185"/>
    </row>
    <row r="57" spans="1:6" s="61" customFormat="1" ht="12.75">
      <c r="A57" s="109"/>
      <c r="B57" s="183">
        <f>IF(D57=0,"",INDEX('Team Declaration'!$C$22:$BE$33,MATCH(A51,'Team Declaration'!$B$22:$B$33,0),MATCH(D57,'Team Declaration'!$C$20:$BE$20,0)))</f>
      </c>
      <c r="C57" s="206">
        <f>IF(D57=0,"",INDEX('Team Declaration'!$C$20:$BF$34,15,MATCH(D57,'Team Declaration'!$C$20:$BF$20,0)))</f>
      </c>
      <c r="D57" s="184"/>
      <c r="E57" s="209"/>
      <c r="F57" s="185">
        <v>1</v>
      </c>
    </row>
    <row r="58" spans="1:6" s="61" customFormat="1" ht="12.75">
      <c r="A58" s="111" t="e">
        <f>'Team Declaration'!#REF!</f>
        <v>#REF!</v>
      </c>
      <c r="B58" s="188"/>
      <c r="C58" s="114" t="s">
        <v>23</v>
      </c>
      <c r="D58" s="188"/>
      <c r="E58" s="189"/>
      <c r="F58" s="185"/>
    </row>
    <row r="59" spans="1:5" s="61" customFormat="1" ht="12.75">
      <c r="A59" s="109"/>
      <c r="B59" s="183">
        <f>IF(D59=0,"",INDEX('Team Declaration'!$C$22:$BE$33,MATCH(A58,'Team Declaration'!$B$22:$B$33,0),MATCH(D59,'Team Declaration'!$C$20:$BE$20,0)))</f>
      </c>
      <c r="C59" s="206">
        <f>IF(D59=0,"",INDEX('Team Declaration'!$C$20:$BF$34,15,MATCH(D59,'Team Declaration'!$C$20:$BF$20,0)))</f>
      </c>
      <c r="D59" s="184"/>
      <c r="E59" s="209"/>
    </row>
    <row r="60" spans="1:5" s="61" customFormat="1" ht="12.75">
      <c r="A60" s="109"/>
      <c r="B60" s="183">
        <f>IF(D60=0,"",INDEX('Team Declaration'!$C$22:$BE$33,MATCH(A58,'Team Declaration'!$B$22:$B$33,0),MATCH(D60,'Team Declaration'!$C$20:$BE$20,0)))</f>
      </c>
      <c r="C60" s="206">
        <f>IF(D60=0,"",INDEX('Team Declaration'!$C$20:$BF$34,15,MATCH(D60,'Team Declaration'!$C$20:$BF$20,0)))</f>
      </c>
      <c r="D60" s="184"/>
      <c r="E60" s="209"/>
    </row>
    <row r="61" spans="1:6" s="61" customFormat="1" ht="12.75">
      <c r="A61" s="109"/>
      <c r="B61" s="183">
        <f>IF(D61=0,"",INDEX('Team Declaration'!$C$22:$BE$33,MATCH(A58,'Team Declaration'!$B$22:$B$33,0),MATCH(D61,'Team Declaration'!$C$20:$BE$20,0)))</f>
      </c>
      <c r="C61" s="206">
        <f>IF(D61=0,"",INDEX('Team Declaration'!$C$20:$BF$34,15,MATCH(D61,'Team Declaration'!$C$20:$BF$20,0)))</f>
      </c>
      <c r="D61" s="184"/>
      <c r="E61" s="209"/>
      <c r="F61" s="185">
        <v>4</v>
      </c>
    </row>
    <row r="62" spans="1:6" s="61" customFormat="1" ht="12.75">
      <c r="A62" s="109"/>
      <c r="B62" s="183">
        <f>IF(D62=0,"",INDEX('Team Declaration'!$C$22:$BE$33,MATCH(A58,'Team Declaration'!$B$22:$B$33,0),MATCH(D62,'Team Declaration'!$C$20:$BE$20,0)))</f>
      </c>
      <c r="C62" s="206">
        <f>IF(D62=0,"",INDEX('Team Declaration'!$C$20:$BF$34,15,MATCH(D62,'Team Declaration'!$C$20:$BF$20,0)))</f>
      </c>
      <c r="D62" s="184"/>
      <c r="E62" s="209"/>
      <c r="F62" s="185">
        <v>3</v>
      </c>
    </row>
    <row r="63" spans="1:6" s="61" customFormat="1" ht="12.75">
      <c r="A63" s="109"/>
      <c r="B63" s="116">
        <f>IF(D63=0,"",INDEX('Team Declaration'!$C$22:$BE$33,MATCH(A58,'Team Declaration'!$B$22:$B$33,0),MATCH(D63,'Team Declaration'!$C$20:$BE$20,0)))</f>
      </c>
      <c r="C63" s="206">
        <f>IF(D63=0,"",INDEX('Team Declaration'!$C$20:$BF$34,15,MATCH(D63,'Team Declaration'!$C$20:$BF$20,0)))</f>
      </c>
      <c r="D63" s="56"/>
      <c r="E63" s="208"/>
      <c r="F63" s="115">
        <v>2</v>
      </c>
    </row>
    <row r="64" spans="1:6" s="61" customFormat="1" ht="12.75">
      <c r="A64" s="109"/>
      <c r="B64" s="116">
        <f>IF(D64=0,"",INDEX('Team Declaration'!$C$22:$BE$33,MATCH(A58,'Team Declaration'!$B$22:$B$33,0),MATCH(D64,'Team Declaration'!$C$20:$BE$20,0)))</f>
      </c>
      <c r="C64" s="206">
        <f>IF(D64=0,"",INDEX('Team Declaration'!$C$20:$BF$34,15,MATCH(D64,'Team Declaration'!$C$20:$BF$20,0)))</f>
      </c>
      <c r="D64" s="56"/>
      <c r="E64" s="208"/>
      <c r="F64" s="115">
        <v>1</v>
      </c>
    </row>
    <row r="65" spans="1:5" ht="12.75">
      <c r="A65" s="109"/>
      <c r="B65" s="109"/>
      <c r="C65" s="111" t="s">
        <v>0</v>
      </c>
      <c r="D65" s="112"/>
      <c r="E65" s="113"/>
    </row>
    <row r="66" spans="1:5" ht="12.75">
      <c r="A66" s="111" t="e">
        <f>'Team Declaration'!#REF!</f>
        <v>#REF!</v>
      </c>
      <c r="B66" s="114"/>
      <c r="C66" s="114" t="s">
        <v>8</v>
      </c>
      <c r="D66" s="114"/>
      <c r="E66" s="114"/>
    </row>
    <row r="67" spans="1:7" ht="12.75">
      <c r="A67" s="109"/>
      <c r="B67" s="116" t="e">
        <f>IF(D67=0,"",INDEX('Team Declaration'!$C$22:$BE$33,MATCH(A66,'Team Declaration'!$B$22:$B$33,0),MATCH(D67,'Team Declaration'!$C$20:$BE$20,0)))</f>
        <v>#REF!</v>
      </c>
      <c r="C67" s="183" t="str">
        <f>IF(D67=0,"",INDEX('Team Declaration'!$C$20:$BF$34,15,MATCH(D67,'Team Declaration'!$C$20:$BF$20,0)))</f>
        <v>B&amp;H</v>
      </c>
      <c r="D67" s="56" t="s">
        <v>25</v>
      </c>
      <c r="E67" s="57" t="s">
        <v>168</v>
      </c>
      <c r="G67" s="185">
        <v>6</v>
      </c>
    </row>
    <row r="68" spans="1:9" ht="12.75">
      <c r="A68" s="109"/>
      <c r="B68" s="116" t="e">
        <f>IF(D68=0,"",INDEX('Team Declaration'!$C$22:$BE$33,MATCH(A66,'Team Declaration'!$B$22:$B$33,0),MATCH(D68,'Team Declaration'!$C$20:$BE$20,0)))</f>
        <v>#REF!</v>
      </c>
      <c r="C68" s="183" t="str">
        <f>IF(D68=0,"",INDEX('Team Declaration'!$C$20:$BF$34,15,MATCH(D68,'Team Declaration'!$C$20:$BF$20,0)))</f>
        <v>HHH</v>
      </c>
      <c r="D68" s="56" t="s">
        <v>33</v>
      </c>
      <c r="E68" s="57" t="s">
        <v>169</v>
      </c>
      <c r="I68" s="185">
        <v>5</v>
      </c>
    </row>
    <row r="69" spans="1:5" ht="12.75">
      <c r="A69" s="109"/>
      <c r="B69" s="116">
        <f>IF(D69=0,"",INDEX('Team Declaration'!$C$22:$BE$33,MATCH(A66,'Team Declaration'!$B$22:$B$33,0),MATCH(D69,'Team Declaration'!$C$20:$BE$20,0)))</f>
      </c>
      <c r="C69" s="183">
        <f>IF(D69=0,"",INDEX('Team Declaration'!$C$20:$BF$34,15,MATCH(D69,'Team Declaration'!$C$20:$BF$20,0)))</f>
      </c>
      <c r="D69" s="56"/>
      <c r="E69" s="57"/>
    </row>
    <row r="70" spans="1:5" ht="12.75">
      <c r="A70" s="109"/>
      <c r="B70" s="116">
        <f>IF(D70=0,"",INDEX('Team Declaration'!$C$22:$BE$33,MATCH(A66,'Team Declaration'!$B$22:$B$33,0),MATCH(D70,'Team Declaration'!$C$20:$BE$20,0)))</f>
      </c>
      <c r="C70" s="183">
        <f>IF(D70=0,"",INDEX('Team Declaration'!$C$20:$BF$34,15,MATCH(D70,'Team Declaration'!$C$20:$BF$20,0)))</f>
      </c>
      <c r="D70" s="56"/>
      <c r="E70" s="57"/>
    </row>
    <row r="71" spans="1:5" ht="12.75">
      <c r="A71" s="109"/>
      <c r="B71" s="116">
        <f>IF(D71=0,"",INDEX('Team Declaration'!$C$22:$BE$33,MATCH(A66,'Team Declaration'!$B$22:$B$33,0),MATCH(D71,'Team Declaration'!$C$20:$BE$20,0)))</f>
      </c>
      <c r="C71" s="183">
        <f>IF(D71=0,"",INDEX('Team Declaration'!$C$20:$BF$34,15,MATCH(D71,'Team Declaration'!$C$20:$BF$20,0)))</f>
      </c>
      <c r="D71" s="56"/>
      <c r="E71" s="57"/>
    </row>
    <row r="72" spans="1:5" ht="12.75">
      <c r="A72" s="109"/>
      <c r="B72" s="116">
        <f>IF(D72=0,"",INDEX('Team Declaration'!$C$22:$BE$33,MATCH(A66,'Team Declaration'!$B$22:$B$33,0),MATCH(D72,'Team Declaration'!$C$20:$BE$20,0)))</f>
      </c>
      <c r="C72" s="183">
        <f>IF(D72=0,"",INDEX('Team Declaration'!$C$20:$BF$34,15,MATCH(D72,'Team Declaration'!$C$20:$BF$20,0)))</f>
      </c>
      <c r="D72" s="56"/>
      <c r="E72" s="57"/>
    </row>
    <row r="73" spans="1:5" ht="12.75">
      <c r="A73" s="111" t="e">
        <f>'Team Declaration'!#REF!</f>
        <v>#REF!</v>
      </c>
      <c r="B73" s="112"/>
      <c r="C73" s="114" t="s">
        <v>10</v>
      </c>
      <c r="D73" s="114"/>
      <c r="E73" s="181"/>
    </row>
    <row r="74" spans="1:7" ht="12.75">
      <c r="A74" s="109"/>
      <c r="B74" s="116" t="e">
        <f>IF(D74=0,"",INDEX('Team Declaration'!$C$22:$BE$33,MATCH(A73,'Team Declaration'!$B$22:$B$33,0),MATCH(D74,'Team Declaration'!$C$20:$BE$20,0)))</f>
        <v>#REF!</v>
      </c>
      <c r="C74" s="183" t="str">
        <f>IF(D74=0,"",INDEX('Team Declaration'!$C$20:$BF$34,15,MATCH(D74,'Team Declaration'!$C$20:$BF$20,0)))</f>
        <v>B&amp;H</v>
      </c>
      <c r="D74" s="56" t="s">
        <v>26</v>
      </c>
      <c r="E74" s="57" t="s">
        <v>171</v>
      </c>
      <c r="G74">
        <v>6</v>
      </c>
    </row>
    <row r="75" spans="1:5" ht="12.75">
      <c r="A75" s="109"/>
      <c r="B75" s="116">
        <f>IF(D75=0,"",INDEX('Team Declaration'!$C$22:$BE$33,MATCH(A73,'Team Declaration'!$B$22:$B$33,0),MATCH(D75,'Team Declaration'!$C$20:$BE$20,0)))</f>
      </c>
      <c r="C75" s="183">
        <f>IF(D75=0,"",INDEX('Team Declaration'!$C$20:$BF$34,15,MATCH(D75,'Team Declaration'!$C$20:$BF$20,0)))</f>
      </c>
      <c r="D75" s="56"/>
      <c r="E75" s="57"/>
    </row>
    <row r="76" spans="1:5" ht="12.75">
      <c r="A76" s="109"/>
      <c r="B76" s="116">
        <f>IF(D76=0,"",INDEX('Team Declaration'!$C$22:$BE$33,MATCH(A73,'Team Declaration'!$B$22:$B$33,0),MATCH(D76,'Team Declaration'!$C$20:$BE$20,0)))</f>
      </c>
      <c r="C76" s="183">
        <f>IF(D76=0,"",INDEX('Team Declaration'!$C$20:$BF$34,15,MATCH(D76,'Team Declaration'!$C$20:$BF$20,0)))</f>
      </c>
      <c r="D76" s="56"/>
      <c r="E76" s="57"/>
    </row>
    <row r="77" spans="1:5" ht="12.75">
      <c r="A77" s="109"/>
      <c r="B77" s="116">
        <f>IF(D77=0,"",INDEX('Team Declaration'!$C$22:$BE$33,MATCH(A73,'Team Declaration'!$B$22:$B$33,0),MATCH(D77,'Team Declaration'!$C$20:$BE$20,0)))</f>
      </c>
      <c r="C77" s="183">
        <f>IF(D77=0,"",INDEX('Team Declaration'!$C$20:$BF$34,15,MATCH(D77,'Team Declaration'!$C$20:$BF$20,0)))</f>
      </c>
      <c r="D77" s="56"/>
      <c r="E77" s="57"/>
    </row>
    <row r="78" spans="1:5" ht="12.75">
      <c r="A78" s="109"/>
      <c r="B78" s="116">
        <f>IF(D78=0,"",INDEX('Team Declaration'!$C$22:$BE$33,MATCH(A73,'Team Declaration'!$B$22:$B$33,0),MATCH(D78,'Team Declaration'!$C$20:$BE$20,0)))</f>
      </c>
      <c r="C78" s="183">
        <f>IF(D78=0,"",INDEX('Team Declaration'!$C$20:$BF$34,15,MATCH(D78,'Team Declaration'!$C$20:$BF$20,0)))</f>
      </c>
      <c r="D78" s="56"/>
      <c r="E78" s="57"/>
    </row>
    <row r="79" spans="1:5" ht="12.75">
      <c r="A79" s="109"/>
      <c r="B79" s="116">
        <f>IF(D79=0,"",INDEX('Team Declaration'!$C$22:$BE$33,MATCH(A73,'Team Declaration'!$B$22:$B$33,0),MATCH(D79,'Team Declaration'!$C$20:$BE$20,0)))</f>
      </c>
      <c r="C79" s="183">
        <f>IF(D79=0,"",INDEX('Team Declaration'!$C$20:$BF$34,15,MATCH(D79,'Team Declaration'!$C$20:$BF$20,0)))</f>
      </c>
      <c r="D79" s="56"/>
      <c r="E79" s="57"/>
    </row>
    <row r="80" spans="1:5" ht="12.75">
      <c r="A80" s="111" t="e">
        <f>'Team Declaration'!#REF!</f>
        <v>#REF!</v>
      </c>
      <c r="B80" s="114"/>
      <c r="C80" s="114" t="s">
        <v>22</v>
      </c>
      <c r="D80" s="114"/>
      <c r="E80" s="181"/>
    </row>
    <row r="81" spans="1:9" ht="12.75">
      <c r="A81" s="109"/>
      <c r="B81" s="116" t="e">
        <f>IF(D81=0,"",INDEX('Team Declaration'!$C$22:$BE$33,MATCH(A80,'Team Declaration'!$B$22:$B$33,0),MATCH(D81,'Team Declaration'!$C$20:$BE$20,0)))</f>
        <v>#REF!</v>
      </c>
      <c r="C81" s="183" t="str">
        <f>IF(D81=0,"",INDEX('Team Declaration'!$C$20:$BF$34,15,MATCH(D81,'Team Declaration'!$C$20:$BF$20,0)))</f>
        <v>HHH</v>
      </c>
      <c r="D81" s="56">
        <v>27</v>
      </c>
      <c r="E81" s="57" t="s">
        <v>165</v>
      </c>
      <c r="I81">
        <v>6</v>
      </c>
    </row>
    <row r="82" spans="1:8" ht="12.75">
      <c r="A82" s="109"/>
      <c r="B82" s="116" t="e">
        <f>IF(D82=0,"",INDEX('Team Declaration'!$C$22:$BE$33,MATCH(A80,'Team Declaration'!$B$22:$B$33,0),MATCH(D82,'Team Declaration'!$C$20:$BE$20,0)))</f>
        <v>#REF!</v>
      </c>
      <c r="C82" s="183" t="str">
        <f>IF(D82=0,"",INDEX('Team Declaration'!$C$20:$BF$34,15,MATCH(D82,'Team Declaration'!$C$20:$BF$20,0)))</f>
        <v>ERAC</v>
      </c>
      <c r="D82" s="56">
        <v>24</v>
      </c>
      <c r="E82" s="57" t="s">
        <v>166</v>
      </c>
      <c r="H82">
        <v>6</v>
      </c>
    </row>
    <row r="83" spans="1:7" ht="12.75">
      <c r="A83" s="109"/>
      <c r="B83" s="116" t="e">
        <f>IF(D83=0,"",INDEX('Team Declaration'!$C$22:$BE$33,MATCH(A80,'Team Declaration'!$B$22:$B$33,0),MATCH(D83,'Team Declaration'!$C$20:$BE$20,0)))</f>
        <v>#REF!</v>
      </c>
      <c r="C83" s="183" t="str">
        <f>IF(D83=0,"",INDEX('Team Declaration'!$C$20:$BF$34,15,MATCH(D83,'Team Declaration'!$C$20:$BF$20,0)))</f>
        <v>B&amp;H</v>
      </c>
      <c r="D83" s="56">
        <v>21</v>
      </c>
      <c r="E83" s="57" t="s">
        <v>167</v>
      </c>
      <c r="G83">
        <v>4</v>
      </c>
    </row>
    <row r="84" spans="1:5" ht="12.75">
      <c r="A84" s="109"/>
      <c r="B84" s="116">
        <f>IF(D84=0,"",INDEX('Team Declaration'!$C$22:$BE$33,MATCH(A80,'Team Declaration'!$B$22:$B$33,0),MATCH(D84,'Team Declaration'!$C$20:$BE$20,0)))</f>
      </c>
      <c r="C84" s="183">
        <f>IF(D84=0,"",INDEX('Team Declaration'!$C$20:$BF$34,15,MATCH(D84,'Team Declaration'!$C$20:$BF$20,0)))</f>
      </c>
      <c r="D84" s="56"/>
      <c r="E84" s="57"/>
    </row>
    <row r="85" spans="1:5" ht="12.75">
      <c r="A85" s="109"/>
      <c r="B85" s="116">
        <f>IF(D85=0,"",INDEX('Team Declaration'!$C$22:$BE$33,MATCH(A80,'Team Declaration'!$B$22:$B$33,0),MATCH(D85,'Team Declaration'!$C$20:$BE$20,0)))</f>
      </c>
      <c r="C85" s="183">
        <f>IF(D85=0,"",INDEX('Team Declaration'!$C$20:$BF$34,15,MATCH(D85,'Team Declaration'!$C$20:$BF$20,0)))</f>
      </c>
      <c r="D85" s="56"/>
      <c r="E85" s="57"/>
    </row>
    <row r="86" spans="1:5" ht="12.75">
      <c r="A86" s="109"/>
      <c r="B86" s="116">
        <f>IF(D86=0,"",INDEX('Team Declaration'!$C$22:$BE$33,MATCH(A80,'Team Declaration'!$B$22:$B$33,0),MATCH(D86,'Team Declaration'!$C$20:$BE$20,0)))</f>
      </c>
      <c r="C86" s="183">
        <f>IF(D86=0,"",INDEX('Team Declaration'!$C$20:$BF$34,15,MATCH(D86,'Team Declaration'!$C$20:$BF$20,0)))</f>
      </c>
      <c r="D86" s="56"/>
      <c r="E86" s="57"/>
    </row>
    <row r="87" spans="1:5" ht="12.75">
      <c r="A87" s="111" t="e">
        <f>'Team Declaration'!#REF!</f>
        <v>#REF!</v>
      </c>
      <c r="B87" s="114"/>
      <c r="C87" s="114" t="s">
        <v>8</v>
      </c>
      <c r="D87" s="114"/>
      <c r="E87" s="181"/>
    </row>
    <row r="88" spans="1:10" ht="12.75">
      <c r="A88" s="109"/>
      <c r="B88" s="116" t="e">
        <f>IF(D88=0,"",INDEX('Team Declaration'!$C$22:$BE$33,MATCH(A87,'Team Declaration'!$B$22:$B$33,0),MATCH(D88,'Team Declaration'!$C$20:$BE$20,0)))</f>
        <v>#REF!</v>
      </c>
      <c r="C88" s="183" t="str">
        <f>IF(D88=0,"",INDEX('Team Declaration'!$C$20:$BF$34,15,MATCH(D88,'Team Declaration'!$C$20:$BF$20,0)))</f>
        <v>A80</v>
      </c>
      <c r="D88" s="56" t="s">
        <v>67</v>
      </c>
      <c r="E88" s="57" t="s">
        <v>192</v>
      </c>
      <c r="J88">
        <v>6</v>
      </c>
    </row>
    <row r="89" spans="1:7" ht="12.75">
      <c r="A89" s="109"/>
      <c r="B89" s="116" t="e">
        <f>IF(D89=0,"",INDEX('Team Declaration'!$C$22:$BE$33,MATCH(A87,'Team Declaration'!$B$22:$B$33,0),MATCH(D89,'Team Declaration'!$C$20:$BE$20,0)))</f>
        <v>#REF!</v>
      </c>
      <c r="C89" s="183" t="str">
        <f>IF(D89=0,"",INDEX('Team Declaration'!$C$20:$BF$34,15,MATCH(D89,'Team Declaration'!$C$20:$BF$20,0)))</f>
        <v>B&amp;H</v>
      </c>
      <c r="D89" s="56" t="s">
        <v>25</v>
      </c>
      <c r="E89" s="57" t="s">
        <v>193</v>
      </c>
      <c r="G89">
        <v>5</v>
      </c>
    </row>
    <row r="90" spans="1:8" ht="12.75">
      <c r="A90" s="109"/>
      <c r="B90" s="116" t="e">
        <f>IF(D90=0,"",INDEX('Team Declaration'!$C$22:$BE$33,MATCH(A87,'Team Declaration'!$B$22:$B$33,0),MATCH(D90,'Team Declaration'!$C$20:$BE$20,0)))</f>
        <v>#REF!</v>
      </c>
      <c r="C90" s="183" t="str">
        <f>IF(D90=0,"",INDEX('Team Declaration'!$C$20:$BF$34,15,MATCH(D90,'Team Declaration'!$C$20:$BF$20,0)))</f>
        <v>ERAC</v>
      </c>
      <c r="D90" s="56" t="s">
        <v>29</v>
      </c>
      <c r="E90" s="57" t="s">
        <v>194</v>
      </c>
      <c r="H90">
        <v>4</v>
      </c>
    </row>
    <row r="91" spans="1:9" ht="12.75">
      <c r="A91" s="109"/>
      <c r="B91" s="116" t="e">
        <f>IF(D91=0,"",INDEX('Team Declaration'!$C$22:$BE$33,MATCH(A87,'Team Declaration'!$B$22:$B$33,0),MATCH(D91,'Team Declaration'!$C$20:$BE$20,0)))</f>
        <v>#REF!</v>
      </c>
      <c r="C91" s="183" t="str">
        <f>IF(D91=0,"",INDEX('Team Declaration'!$C$20:$BF$34,15,MATCH(D91,'Team Declaration'!$C$20:$BF$20,0)))</f>
        <v>HHH</v>
      </c>
      <c r="D91" s="56" t="s">
        <v>33</v>
      </c>
      <c r="E91" s="57" t="s">
        <v>195</v>
      </c>
      <c r="I91">
        <v>3</v>
      </c>
    </row>
    <row r="92" spans="1:5" ht="12.75">
      <c r="A92" s="109"/>
      <c r="B92" s="116">
        <f>IF(D92=0,"",INDEX('Team Declaration'!$C$22:$BE$33,MATCH(A87,'Team Declaration'!$B$22:$B$33,0),MATCH(D92,'Team Declaration'!$C$20:$BE$20,0)))</f>
      </c>
      <c r="C92" s="183">
        <f>IF(D92=0,"",INDEX('Team Declaration'!$C$20:$BF$34,15,MATCH(D92,'Team Declaration'!$C$20:$BF$20,0)))</f>
      </c>
      <c r="D92" s="56"/>
      <c r="E92" s="57"/>
    </row>
    <row r="93" spans="1:5" ht="12.75">
      <c r="A93" s="109"/>
      <c r="B93" s="116">
        <f>IF(D93=0,"",INDEX('Team Declaration'!$C$22:$BE$33,MATCH(A87,'Team Declaration'!$B$22:$B$33,0),MATCH(D93,'Team Declaration'!$C$20:$BE$20,0)))</f>
      </c>
      <c r="C93" s="183">
        <f>IF(D93=0,"",INDEX('Team Declaration'!$C$20:$BF$34,15,MATCH(D93,'Team Declaration'!$C$20:$BF$20,0)))</f>
      </c>
      <c r="D93" s="56"/>
      <c r="E93" s="57"/>
    </row>
    <row r="94" spans="1:5" ht="12.75">
      <c r="A94" s="111" t="e">
        <f>'Team Declaration'!#REF!</f>
        <v>#REF!</v>
      </c>
      <c r="B94" s="114"/>
      <c r="C94" s="114" t="s">
        <v>10</v>
      </c>
      <c r="D94" s="114"/>
      <c r="E94" s="181"/>
    </row>
    <row r="95" spans="1:7" ht="12.75">
      <c r="A95" s="109"/>
      <c r="B95" s="116" t="e">
        <f>IF(D95=0,"",INDEX('Team Declaration'!$C$22:$BE$33,MATCH(A94,'Team Declaration'!$B$22:$B$33,0),MATCH(D95,'Team Declaration'!$C$20:$BE$20,0)))</f>
        <v>#REF!</v>
      </c>
      <c r="C95" s="183" t="str">
        <f>IF(D95=0,"",INDEX('Team Declaration'!$C$20:$BF$34,15,MATCH(D95,'Team Declaration'!$C$20:$BF$20,0)))</f>
        <v>B&amp;H</v>
      </c>
      <c r="D95" s="56" t="s">
        <v>26</v>
      </c>
      <c r="E95" s="57" t="s">
        <v>196</v>
      </c>
      <c r="G95">
        <v>6</v>
      </c>
    </row>
    <row r="96" spans="1:9" ht="12.75">
      <c r="A96" s="109"/>
      <c r="B96" s="116" t="e">
        <f>IF(D96=0,"",INDEX('Team Declaration'!$C$22:$BE$33,MATCH(A94,'Team Declaration'!$B$22:$B$33,0),MATCH(D96,'Team Declaration'!$C$20:$BE$20,0)))</f>
        <v>#REF!</v>
      </c>
      <c r="C96" s="183" t="str">
        <f>IF(D96=0,"",INDEX('Team Declaration'!$C$20:$BF$34,15,MATCH(D96,'Team Declaration'!$C$20:$BF$20,0)))</f>
        <v>HHH</v>
      </c>
      <c r="D96" s="56" t="s">
        <v>34</v>
      </c>
      <c r="E96" s="57" t="s">
        <v>197</v>
      </c>
      <c r="I96">
        <v>5</v>
      </c>
    </row>
    <row r="97" spans="1:5" ht="12.75">
      <c r="A97" s="109"/>
      <c r="B97" s="116">
        <f>IF(D97=0,"",INDEX('Team Declaration'!$C$22:$BE$33,MATCH(A94,'Team Declaration'!$B$22:$B$33,0),MATCH(D97,'Team Declaration'!$C$20:$BE$20,0)))</f>
      </c>
      <c r="C97" s="183">
        <f>IF(D97=0,"",INDEX('Team Declaration'!$C$20:$BF$34,15,MATCH(D97,'Team Declaration'!$C$20:$BF$20,0)))</f>
      </c>
      <c r="D97" s="56"/>
      <c r="E97" s="57"/>
    </row>
    <row r="98" spans="1:5" ht="12.75">
      <c r="A98" s="109"/>
      <c r="B98" s="116">
        <f>IF(D98=0,"",INDEX('Team Declaration'!$C$22:$BE$33,MATCH(A94,'Team Declaration'!$B$22:$B$33,0),MATCH(D98,'Team Declaration'!$C$20:$BE$20,0)))</f>
      </c>
      <c r="C98" s="183">
        <f>IF(D98=0,"",INDEX('Team Declaration'!$C$20:$BF$34,15,MATCH(D98,'Team Declaration'!$C$20:$BF$20,0)))</f>
      </c>
      <c r="D98" s="56"/>
      <c r="E98" s="57"/>
    </row>
    <row r="99" spans="1:5" ht="12.75">
      <c r="A99" s="109"/>
      <c r="B99" s="116">
        <f>IF(D99=0,"",INDEX('Team Declaration'!$C$22:$BE$33,MATCH(A94,'Team Declaration'!$B$22:$B$33,0),MATCH(D99,'Team Declaration'!$C$20:$BE$20,0)))</f>
      </c>
      <c r="C99" s="183">
        <f>IF(D99=0,"",INDEX('Team Declaration'!$C$20:$BF$34,15,MATCH(D99,'Team Declaration'!$C$20:$BF$20,0)))</f>
      </c>
      <c r="D99" s="56"/>
      <c r="E99" s="57"/>
    </row>
    <row r="100" spans="1:5" ht="12.75">
      <c r="A100" s="109"/>
      <c r="B100" s="116">
        <f>IF(D100=0,"",INDEX('Team Declaration'!$C$22:$BE$33,MATCH(A94,'Team Declaration'!$B$22:$B$33,0),MATCH(D100,'Team Declaration'!$C$20:$BE$20,0)))</f>
      </c>
      <c r="C100" s="183">
        <f>IF(D100=0,"",INDEX('Team Declaration'!$C$20:$BF$34,15,MATCH(D100,'Team Declaration'!$C$20:$BF$20,0)))</f>
      </c>
      <c r="D100" s="56"/>
      <c r="E100" s="57"/>
    </row>
    <row r="101" spans="1:5" ht="12.75">
      <c r="A101" s="111" t="e">
        <f>'Team Declaration'!#REF!</f>
        <v>#REF!</v>
      </c>
      <c r="B101" s="114"/>
      <c r="C101" s="114" t="s">
        <v>22</v>
      </c>
      <c r="D101" s="114"/>
      <c r="E101" s="181"/>
    </row>
    <row r="102" spans="1:10" ht="12.75">
      <c r="A102" s="109"/>
      <c r="B102" s="116" t="e">
        <f>IF(D102=0,"",INDEX('Team Declaration'!$C$22:$BE$33,MATCH(A101,'Team Declaration'!$B$22:$B$33,0),MATCH(D102,'Team Declaration'!$C$20:$BE$20,0)))</f>
        <v>#REF!</v>
      </c>
      <c r="C102" s="183" t="str">
        <f>IF(D102=0,"",INDEX('Team Declaration'!$C$20:$BF$34,15,MATCH(D102,'Team Declaration'!$C$20:$BF$20,0)))</f>
        <v>A80</v>
      </c>
      <c r="D102" s="56">
        <v>20</v>
      </c>
      <c r="E102" s="57" t="s">
        <v>198</v>
      </c>
      <c r="J102">
        <v>6</v>
      </c>
    </row>
    <row r="103" spans="1:7" ht="12.75">
      <c r="A103" s="109"/>
      <c r="B103" s="116" t="e">
        <f>IF(D103=0,"",INDEX('Team Declaration'!$C$22:$BE$33,MATCH(A101,'Team Declaration'!$B$22:$B$33,0),MATCH(D103,'Team Declaration'!$C$20:$BE$20,0)))</f>
        <v>#REF!</v>
      </c>
      <c r="C103" s="183" t="str">
        <f>IF(D103=0,"",INDEX('Team Declaration'!$C$20:$BF$34,15,MATCH(D103,'Team Declaration'!$C$20:$BF$20,0)))</f>
        <v>B&amp;H</v>
      </c>
      <c r="D103" s="56">
        <v>21</v>
      </c>
      <c r="E103" s="57" t="s">
        <v>199</v>
      </c>
      <c r="G103">
        <v>5</v>
      </c>
    </row>
    <row r="104" spans="1:8" ht="12.75">
      <c r="A104" s="109"/>
      <c r="B104" s="116" t="e">
        <f>IF(D104=0,"",INDEX('Team Declaration'!$C$22:$BE$33,MATCH(A101,'Team Declaration'!$B$22:$B$33,0),MATCH(D104,'Team Declaration'!$C$20:$BE$20,0)))</f>
        <v>#REF!</v>
      </c>
      <c r="C104" s="183" t="str">
        <f>IF(D104=0,"",INDEX('Team Declaration'!$C$20:$BF$34,15,MATCH(D104,'Team Declaration'!$C$20:$BF$20,0)))</f>
        <v>ERAC</v>
      </c>
      <c r="D104" s="56">
        <v>24</v>
      </c>
      <c r="E104" s="57" t="s">
        <v>200</v>
      </c>
      <c r="H104">
        <v>4</v>
      </c>
    </row>
    <row r="105" spans="1:5" ht="12.75">
      <c r="A105" s="109"/>
      <c r="B105" s="116">
        <f>IF(D105=0,"",INDEX('Team Declaration'!$C$22:$BE$33,MATCH(A101,'Team Declaration'!$B$22:$B$33,0),MATCH(D105,'Team Declaration'!$C$20:$BE$20,0)))</f>
      </c>
      <c r="C105" s="183">
        <f>IF(D105=0,"",INDEX('Team Declaration'!$C$20:$BF$34,15,MATCH(D105,'Team Declaration'!$C$20:$BF$20,0)))</f>
      </c>
      <c r="D105" s="56"/>
      <c r="E105" s="57"/>
    </row>
    <row r="106" spans="1:5" ht="12.75">
      <c r="A106" s="109"/>
      <c r="B106" s="116">
        <f>IF(D106=0,"",INDEX('Team Declaration'!$C$22:$BE$33,MATCH(A101,'Team Declaration'!$B$22:$B$33,0),MATCH(D106,'Team Declaration'!$C$20:$BE$20,0)))</f>
      </c>
      <c r="C106" s="183">
        <f>IF(D106=0,"",INDEX('Team Declaration'!$C$20:$BF$34,15,MATCH(D106,'Team Declaration'!$C$20:$BF$20,0)))</f>
      </c>
      <c r="D106" s="56"/>
      <c r="E106" s="57"/>
    </row>
    <row r="107" spans="1:5" ht="12.75">
      <c r="A107" s="186"/>
      <c r="B107" s="183">
        <f>IF(D107=0,"",INDEX('Team Declaration'!$C$22:$BE$33,MATCH(A101,'Team Declaration'!$B$22:$B$33,0),MATCH(D107,'Team Declaration'!$C$20:$BE$20,0)))</f>
      </c>
      <c r="C107" s="183">
        <f>IF(D107=0,"",INDEX('Team Declaration'!$C$20:$BF$34,15,MATCH(D107,'Team Declaration'!$C$20:$BF$20,0)))</f>
      </c>
      <c r="D107" s="184"/>
      <c r="E107" s="187"/>
    </row>
    <row r="108" spans="1:5" ht="12.75">
      <c r="A108" s="190" t="e">
        <f>'Team Declaration'!#REF!</f>
        <v>#REF!</v>
      </c>
      <c r="B108" s="189"/>
      <c r="C108" s="189" t="s">
        <v>8</v>
      </c>
      <c r="D108" s="189"/>
      <c r="E108" s="191"/>
    </row>
    <row r="109" spans="1:7" ht="12.75">
      <c r="A109" s="186"/>
      <c r="B109" s="183" t="e">
        <f>IF(D109=0,"",INDEX('Team Declaration'!$C$22:$BE$33,MATCH(A108,'Team Declaration'!$B$22:$B$33,0),MATCH(D109,'Team Declaration'!$C$20:$BE$20,0)))</f>
        <v>#REF!</v>
      </c>
      <c r="C109" s="183" t="str">
        <f>IF(D109=0,"",INDEX('Team Declaration'!$C$20:$BF$34,15,MATCH(D109,'Team Declaration'!$C$20:$BF$20,0)))</f>
        <v>B&amp;H</v>
      </c>
      <c r="D109" s="184" t="s">
        <v>25</v>
      </c>
      <c r="E109" s="187" t="s">
        <v>184</v>
      </c>
      <c r="G109">
        <v>6</v>
      </c>
    </row>
    <row r="110" spans="1:9" ht="12.75">
      <c r="A110" s="186"/>
      <c r="B110" s="183" t="e">
        <f>IF(D110=0,"",INDEX('Team Declaration'!$C$22:$BE$33,MATCH(A108,'Team Declaration'!$B$22:$B$33,0),MATCH(D110,'Team Declaration'!$C$20:$BE$20,0)))</f>
        <v>#REF!</v>
      </c>
      <c r="C110" s="183" t="str">
        <f>IF(D110=0,"",INDEX('Team Declaration'!$C$20:$BF$34,15,MATCH(D110,'Team Declaration'!$C$20:$BF$20,0)))</f>
        <v>HHH</v>
      </c>
      <c r="D110" s="184" t="s">
        <v>33</v>
      </c>
      <c r="E110" s="187" t="s">
        <v>188</v>
      </c>
      <c r="I110">
        <v>5</v>
      </c>
    </row>
    <row r="111" spans="1:8" ht="12.75">
      <c r="A111" s="186"/>
      <c r="B111" s="183" t="e">
        <f>IF(D111=0,"",INDEX('Team Declaration'!$C$22:$BE$33,MATCH(A108,'Team Declaration'!$B$22:$B$33,0),MATCH(D111,'Team Declaration'!$C$20:$BE$20,0)))</f>
        <v>#REF!</v>
      </c>
      <c r="C111" s="183" t="str">
        <f>IF(D111=0,"",INDEX('Team Declaration'!$C$20:$BF$34,15,MATCH(D111,'Team Declaration'!$C$20:$BF$20,0)))</f>
        <v>ERAC</v>
      </c>
      <c r="D111" s="184" t="s">
        <v>29</v>
      </c>
      <c r="E111" s="187" t="s">
        <v>186</v>
      </c>
      <c r="H111">
        <v>4</v>
      </c>
    </row>
    <row r="112" spans="1:5" ht="12.75">
      <c r="A112" s="186"/>
      <c r="B112" s="183">
        <f>IF(D112=0,"",INDEX('Team Declaration'!$C$22:$BE$33,MATCH(A108,'Team Declaration'!$B$22:$B$33,0),MATCH(D112,'Team Declaration'!$C$20:$BE$20,0)))</f>
      </c>
      <c r="C112" s="183">
        <f>IF(D112=0,"",INDEX('Team Declaration'!$C$20:$BF$34,15,MATCH(D112,'Team Declaration'!$C$20:$BF$20,0)))</f>
      </c>
      <c r="D112" s="184"/>
      <c r="E112" s="187"/>
    </row>
    <row r="113" spans="1:5" ht="12.75">
      <c r="A113" s="186"/>
      <c r="B113" s="183">
        <f>IF(D113=0,"",INDEX('Team Declaration'!$C$22:$BE$33,MATCH(A108,'Team Declaration'!$B$22:$B$33,0),MATCH(D113,'Team Declaration'!$C$20:$BE$20,0)))</f>
      </c>
      <c r="C113" s="183">
        <f>IF(D113=0,"",INDEX('Team Declaration'!$C$20:$BF$34,15,MATCH(D113,'Team Declaration'!$C$20:$BF$20,0)))</f>
      </c>
      <c r="D113" s="184"/>
      <c r="E113" s="187"/>
    </row>
    <row r="114" spans="1:5" ht="12.75">
      <c r="A114" s="186"/>
      <c r="B114" s="183">
        <f>IF(D114=0,"",INDEX('Team Declaration'!$C$22:$BE$33,MATCH(A108,'Team Declaration'!$B$22:$B$33,0),MATCH(D114,'Team Declaration'!$C$20:$BE$20,0)))</f>
      </c>
      <c r="C114" s="183">
        <f>IF(D114=0,"",INDEX('Team Declaration'!$C$20:$BF$34,15,MATCH(D114,'Team Declaration'!$C$20:$BF$20,0)))</f>
      </c>
      <c r="D114" s="184"/>
      <c r="E114" s="187"/>
    </row>
    <row r="115" spans="1:5" ht="12.75">
      <c r="A115" s="190" t="e">
        <f>'Team Declaration'!#REF!</f>
        <v>#REF!</v>
      </c>
      <c r="B115" s="189"/>
      <c r="C115" s="189" t="s">
        <v>10</v>
      </c>
      <c r="D115" s="189"/>
      <c r="E115" s="191"/>
    </row>
    <row r="116" spans="1:7" ht="12.75">
      <c r="A116" s="186"/>
      <c r="B116" s="183" t="e">
        <f>IF(D116=0,"",INDEX('Team Declaration'!$C$22:$BE$33,MATCH(A115,'Team Declaration'!$B$22:$B$33,0),MATCH(D116,'Team Declaration'!$C$20:$BE$20,0)))</f>
        <v>#REF!</v>
      </c>
      <c r="C116" s="183" t="str">
        <f>IF(D116=0,"",INDEX('Team Declaration'!$C$20:$BF$34,15,MATCH(D116,'Team Declaration'!$C$20:$BF$20,0)))</f>
        <v>B&amp;H</v>
      </c>
      <c r="D116" s="184" t="s">
        <v>26</v>
      </c>
      <c r="E116" s="187" t="s">
        <v>187</v>
      </c>
      <c r="G116">
        <v>6</v>
      </c>
    </row>
    <row r="117" spans="1:5" ht="12.75">
      <c r="A117" s="186"/>
      <c r="B117" s="183">
        <f>IF(D117=0,"",INDEX('Team Declaration'!$C$22:$BE$33,MATCH(A115,'Team Declaration'!$B$22:$B$33,0),MATCH(D117,'Team Declaration'!$C$20:$BE$20,0)))</f>
      </c>
      <c r="C117" s="183">
        <f>IF(D117=0,"",INDEX('Team Declaration'!$C$20:$BF$34,15,MATCH(D117,'Team Declaration'!$C$20:$BF$20,0)))</f>
      </c>
      <c r="D117" s="184"/>
      <c r="E117" s="187"/>
    </row>
    <row r="118" spans="1:5" ht="12.75">
      <c r="A118" s="186"/>
      <c r="B118" s="183">
        <f>IF(D118=0,"",INDEX('Team Declaration'!$C$22:$BE$33,MATCH(A115,'Team Declaration'!$B$22:$B$33,0),MATCH(D118,'Team Declaration'!$C$20:$BE$20,0)))</f>
      </c>
      <c r="C118" s="183">
        <f>IF(D118=0,"",INDEX('Team Declaration'!$C$20:$BF$34,15,MATCH(D118,'Team Declaration'!$C$20:$BF$20,0)))</f>
      </c>
      <c r="D118" s="184"/>
      <c r="E118" s="187"/>
    </row>
    <row r="119" spans="1:5" ht="12.75">
      <c r="A119" s="186"/>
      <c r="B119" s="183"/>
      <c r="C119" s="183">
        <f>IF(D119=0,"",INDEX('Team Declaration'!$C$20:$BF$34,15,MATCH(D119,'Team Declaration'!$C$20:$BF$20,0)))</f>
      </c>
      <c r="D119" s="184"/>
      <c r="E119" s="187"/>
    </row>
    <row r="120" spans="1:5" ht="12.75">
      <c r="A120" s="186"/>
      <c r="B120" s="183"/>
      <c r="C120" s="183">
        <f>IF(D120=0,"",INDEX('Team Declaration'!$C$20:$BF$34,15,MATCH(D120,'Team Declaration'!$C$20:$BF$20,0)))</f>
      </c>
      <c r="D120" s="184"/>
      <c r="E120" s="187"/>
    </row>
    <row r="121" spans="1:5" ht="12.75">
      <c r="A121" s="186"/>
      <c r="B121" s="183">
        <f>IF(D121=0,"",INDEX('Team Declaration'!$C$22:$BE$33,MATCH(A115,'Team Declaration'!$B$22:$B$33,0),MATCH(D121,'Team Declaration'!$C$20:$BE$20,0)))</f>
      </c>
      <c r="C121" s="183">
        <f>IF(D121=0,"",INDEX('Team Declaration'!$C$20:$BF$34,15,MATCH(D121,'Team Declaration'!$C$20:$BF$20,0)))</f>
      </c>
      <c r="D121" s="184"/>
      <c r="E121" s="187"/>
    </row>
    <row r="122" spans="1:5" ht="12.75">
      <c r="A122" s="190" t="e">
        <f>'Team Declaration'!#REF!</f>
        <v>#REF!</v>
      </c>
      <c r="B122" s="189"/>
      <c r="C122" s="189" t="s">
        <v>22</v>
      </c>
      <c r="D122" s="189"/>
      <c r="E122" s="191"/>
    </row>
    <row r="123" spans="1:10" ht="12.75">
      <c r="A123" s="186"/>
      <c r="B123" s="183" t="e">
        <f>IF(D123=0,"",INDEX('Team Declaration'!$C$22:$BE$33,MATCH(A122,'Team Declaration'!$B$22:$B$33,0),MATCH(D123,'Team Declaration'!$C$20:$BE$20,0)))</f>
        <v>#REF!</v>
      </c>
      <c r="C123" s="183" t="str">
        <f>IF(D123=0,"",INDEX('Team Declaration'!$C$20:$BF$34,15,MATCH(D123,'Team Declaration'!$C$20:$BF$20,0)))</f>
        <v>A80</v>
      </c>
      <c r="D123" s="184">
        <v>20</v>
      </c>
      <c r="E123" s="187" t="s">
        <v>185</v>
      </c>
      <c r="J123">
        <v>6</v>
      </c>
    </row>
    <row r="124" spans="1:7" ht="12.75">
      <c r="A124" s="186"/>
      <c r="B124" s="183" t="e">
        <f>IF(D124=0,"",INDEX('Team Declaration'!$C$22:$BE$33,MATCH(A122,'Team Declaration'!$B$22:$B$33,0),MATCH(D124,'Team Declaration'!$C$20:$BE$20,0)))</f>
        <v>#REF!</v>
      </c>
      <c r="C124" s="183" t="str">
        <f>IF(D124=0,"",INDEX('Team Declaration'!$C$20:$BF$34,15,MATCH(D124,'Team Declaration'!$C$20:$BF$20,0)))</f>
        <v>B&amp;H</v>
      </c>
      <c r="D124" s="184">
        <v>21</v>
      </c>
      <c r="E124" s="187" t="s">
        <v>189</v>
      </c>
      <c r="G124">
        <v>5</v>
      </c>
    </row>
    <row r="125" spans="1:9" ht="12.75">
      <c r="A125" s="186"/>
      <c r="B125" s="183" t="e">
        <f>IF(D125=0,"",INDEX('Team Declaration'!$C$22:$BE$33,MATCH(A122,'Team Declaration'!$B$22:$B$33,0),MATCH(D125,'Team Declaration'!$C$20:$BE$20,0)))</f>
        <v>#REF!</v>
      </c>
      <c r="C125" s="183" t="str">
        <f>IF(D125=0,"",INDEX('Team Declaration'!$C$20:$BF$34,15,MATCH(D125,'Team Declaration'!$C$20:$BF$20,0)))</f>
        <v>HHH</v>
      </c>
      <c r="D125" s="184">
        <v>27</v>
      </c>
      <c r="E125" s="187" t="s">
        <v>190</v>
      </c>
      <c r="I125">
        <v>4</v>
      </c>
    </row>
    <row r="126" spans="1:8" ht="12.75">
      <c r="A126" s="186"/>
      <c r="B126" s="183" t="e">
        <f>IF(D126=0,"",INDEX('Team Declaration'!$C$22:$BE$33,MATCH(A122,'Team Declaration'!$B$22:$B$33,0),MATCH(D126,'Team Declaration'!$C$20:$BE$20,0)))</f>
        <v>#REF!</v>
      </c>
      <c r="C126" s="183" t="str">
        <f>IF(D126=0,"",INDEX('Team Declaration'!$C$20:$BF$34,15,MATCH(D126,'Team Declaration'!$C$20:$BF$20,0)))</f>
        <v>ERAC</v>
      </c>
      <c r="D126" s="184">
        <v>24</v>
      </c>
      <c r="E126" s="187" t="s">
        <v>191</v>
      </c>
      <c r="H126">
        <v>3</v>
      </c>
    </row>
    <row r="127" spans="1:5" ht="12.75">
      <c r="A127" s="109"/>
      <c r="B127" s="116">
        <f>IF(D127=0,"",INDEX('Team Declaration'!$C$22:$BE$33,MATCH(A122,'Team Declaration'!$B$22:$B$33,0),MATCH(D127,'Team Declaration'!$C$20:$BE$20,0)))</f>
      </c>
      <c r="C127" s="183">
        <f>IF(D127=0,"",INDEX('Team Declaration'!$C$20:$BF$34,15,MATCH(D127,'Team Declaration'!$C$20:$BF$20,0)))</f>
      </c>
      <c r="D127" s="56"/>
      <c r="E127" s="57"/>
    </row>
    <row r="128" spans="1:5" ht="12.75">
      <c r="A128" s="109"/>
      <c r="B128" s="116">
        <f>IF(D128=0,"",INDEX('Team Declaration'!$C$22:$BE$33,MATCH(A122,'Team Declaration'!$B$22:$B$33,0),MATCH(D128,'Team Declaration'!$C$20:$BE$20,0)))</f>
      </c>
      <c r="C128" s="183">
        <f>IF(D128=0,"",INDEX('Team Declaration'!$C$20:$BF$34,15,MATCH(D128,'Team Declaration'!$C$20:$BF$20,0)))</f>
      </c>
      <c r="D128" s="56"/>
      <c r="E128" s="57"/>
    </row>
    <row r="129" spans="1:5" ht="12.75">
      <c r="A129" s="109"/>
      <c r="B129" s="113"/>
      <c r="C129" s="113"/>
      <c r="D129" s="109"/>
      <c r="E129" s="109"/>
    </row>
    <row r="130" spans="1:5" ht="12.75">
      <c r="A130" s="111" t="e">
        <f>'Team Declaration'!#REF!</f>
        <v>#REF!</v>
      </c>
      <c r="B130" s="114"/>
      <c r="C130" s="114" t="s">
        <v>8</v>
      </c>
      <c r="D130" s="114"/>
      <c r="E130" s="114"/>
    </row>
    <row r="131" spans="1:7" ht="12.75">
      <c r="A131" s="109"/>
      <c r="B131" s="116" t="e">
        <f>IF(D131=0,"",INDEX('Team Declaration'!$C$22:$BE$33,MATCH(A130,'Team Declaration'!$B$22:$B$33,0),MATCH(D131,'Team Declaration'!$C$20:$BE$20,0)))</f>
        <v>#REF!</v>
      </c>
      <c r="C131" s="183" t="str">
        <f>IF(D131=0,"",INDEX('Team Declaration'!$C$20:$BF$34,15,MATCH(D131,'Team Declaration'!$C$20:$BF$20,0)))</f>
        <v>B&amp;H</v>
      </c>
      <c r="D131" s="56" t="s">
        <v>25</v>
      </c>
      <c r="E131" s="57">
        <v>30.5</v>
      </c>
      <c r="G131">
        <v>6</v>
      </c>
    </row>
    <row r="132" spans="1:10" ht="12.75">
      <c r="A132" s="109"/>
      <c r="B132" s="116" t="e">
        <f>IF(D132=0,"",INDEX('Team Declaration'!$C$22:$BE$33,MATCH(A130,'Team Declaration'!$B$22:$B$33,0),MATCH(D132,'Team Declaration'!$C$20:$BE$20,0)))</f>
        <v>#REF!</v>
      </c>
      <c r="C132" s="183" t="str">
        <f>IF(D132=0,"",INDEX('Team Declaration'!$C$20:$BF$34,15,MATCH(D132,'Team Declaration'!$C$20:$BF$20,0)))</f>
        <v>A80</v>
      </c>
      <c r="D132" s="56" t="s">
        <v>67</v>
      </c>
      <c r="E132" s="57">
        <v>32.5</v>
      </c>
      <c r="J132">
        <v>5</v>
      </c>
    </row>
    <row r="133" spans="1:8" ht="12.75">
      <c r="A133" s="109"/>
      <c r="B133" s="116" t="e">
        <f>IF(D133=0,"",INDEX('Team Declaration'!$C$22:$BE$33,MATCH(A130,'Team Declaration'!$B$22:$B$33,0),MATCH(D133,'Team Declaration'!$C$20:$BE$20,0)))</f>
        <v>#REF!</v>
      </c>
      <c r="C133" s="183" t="str">
        <f>IF(D133=0,"",INDEX('Team Declaration'!$C$20:$BF$34,15,MATCH(D133,'Team Declaration'!$C$20:$BF$20,0)))</f>
        <v>ERAC</v>
      </c>
      <c r="D133" s="58" t="s">
        <v>29</v>
      </c>
      <c r="E133" s="57">
        <v>33.2</v>
      </c>
      <c r="H133">
        <v>4</v>
      </c>
    </row>
    <row r="134" spans="1:9" ht="12.75">
      <c r="A134" s="109"/>
      <c r="B134" s="116" t="e">
        <f>IF(D134=0,"",INDEX('Team Declaration'!$C$22:$BE$33,MATCH(A130,'Team Declaration'!$B$22:$B$33,0),MATCH(D134,'Team Declaration'!$C$20:$BE$20,0)))</f>
        <v>#REF!</v>
      </c>
      <c r="C134" s="183" t="str">
        <f>IF(D134=0,"",INDEX('Team Declaration'!$C$20:$BF$34,15,MATCH(D134,'Team Declaration'!$C$20:$BF$20,0)))</f>
        <v>HHH</v>
      </c>
      <c r="D134" s="56" t="s">
        <v>33</v>
      </c>
      <c r="E134" s="57">
        <v>35.3</v>
      </c>
      <c r="I134">
        <v>3</v>
      </c>
    </row>
    <row r="135" spans="1:5" ht="12.75">
      <c r="A135" s="109"/>
      <c r="B135" s="116">
        <f>IF(D135=0,"",INDEX('Team Declaration'!$C$22:$BE$33,MATCH(A130,'Team Declaration'!$B$22:$B$33,0),MATCH(D135,'Team Declaration'!$C$20:$BE$20,0)))</f>
      </c>
      <c r="C135" s="183">
        <f>IF(D135=0,"",INDEX('Team Declaration'!$C$20:$BF$34,15,MATCH(D135,'Team Declaration'!$C$20:$BF$20,0)))</f>
      </c>
      <c r="D135" s="56"/>
      <c r="E135" s="57"/>
    </row>
    <row r="136" spans="1:5" ht="12.75">
      <c r="A136" s="109"/>
      <c r="B136" s="116">
        <f>IF(D136=0,"",INDEX('Team Declaration'!$C$22:$BE$33,MATCH(A130,'Team Declaration'!$B$22:$B$33,0),MATCH(D136,'Team Declaration'!$C$20:$BE$20,0)))</f>
      </c>
      <c r="C136" s="183">
        <f>IF(D136=0,"",INDEX('Team Declaration'!$C$20:$BF$34,15,MATCH(D136,'Team Declaration'!$C$20:$BF$20,0)))</f>
      </c>
      <c r="D136" s="56"/>
      <c r="E136" s="57"/>
    </row>
    <row r="137" spans="1:5" ht="12.75">
      <c r="A137" s="111" t="e">
        <f>'Team Declaration'!#REF!</f>
        <v>#REF!</v>
      </c>
      <c r="B137" s="112"/>
      <c r="C137" s="114" t="s">
        <v>10</v>
      </c>
      <c r="D137" s="114"/>
      <c r="E137" s="181"/>
    </row>
    <row r="138" spans="1:7" ht="12.75">
      <c r="A138" s="109"/>
      <c r="B138" s="116" t="e">
        <f>IF(D138=0,"",INDEX('Team Declaration'!$C$22:$BE$33,MATCH(A137,'Team Declaration'!$B$22:$B$33,0),MATCH(D138,'Team Declaration'!$C$20:$BE$20,0)))</f>
        <v>#REF!</v>
      </c>
      <c r="C138" s="183" t="str">
        <f>IF(D138=0,"",INDEX('Team Declaration'!$C$20:$BF$34,15,MATCH(D138,'Team Declaration'!$C$20:$BF$20,0)))</f>
        <v>B&amp;H</v>
      </c>
      <c r="D138" s="56" t="s">
        <v>26</v>
      </c>
      <c r="E138" s="57">
        <v>32.6</v>
      </c>
      <c r="G138">
        <v>6</v>
      </c>
    </row>
    <row r="139" spans="1:8" ht="12.75">
      <c r="A139" s="109"/>
      <c r="B139" s="116" t="e">
        <f>IF(D139=0,"",INDEX('Team Declaration'!$C$22:$BE$33,MATCH(A137,'Team Declaration'!$B$22:$B$33,0),MATCH(D139,'Team Declaration'!$C$20:$BE$20,0)))</f>
        <v>#REF!</v>
      </c>
      <c r="C139" s="183" t="str">
        <f>IF(D139=0,"",INDEX('Team Declaration'!$C$20:$BF$34,15,MATCH(D139,'Team Declaration'!$C$20:$BF$20,0)))</f>
        <v>ERAC</v>
      </c>
      <c r="D139" s="56" t="s">
        <v>30</v>
      </c>
      <c r="E139" s="57">
        <v>35.4</v>
      </c>
      <c r="H139">
        <v>5</v>
      </c>
    </row>
    <row r="140" spans="1:9" ht="12.75">
      <c r="A140" s="109"/>
      <c r="B140" s="116" t="e">
        <f>IF(D140=0,"",INDEX('Team Declaration'!$C$22:$BE$33,MATCH(A137,'Team Declaration'!$B$22:$B$33,0),MATCH(D140,'Team Declaration'!$C$20:$BE$20,0)))</f>
        <v>#REF!</v>
      </c>
      <c r="C140" s="183" t="str">
        <f>IF(D140=0,"",INDEX('Team Declaration'!$C$20:$BF$34,15,MATCH(D140,'Team Declaration'!$C$20:$BF$20,0)))</f>
        <v>HHH</v>
      </c>
      <c r="D140" s="56" t="s">
        <v>34</v>
      </c>
      <c r="E140" s="57">
        <v>41.4</v>
      </c>
      <c r="I140">
        <v>4</v>
      </c>
    </row>
    <row r="141" spans="1:5" ht="12.75">
      <c r="A141" s="109"/>
      <c r="B141" s="116">
        <f>IF(D141=0,"",INDEX('Team Declaration'!$C$22:$BE$33,MATCH(A137,'Team Declaration'!$B$22:$B$33,0),MATCH(D141,'Team Declaration'!$C$20:$BE$20,0)))</f>
      </c>
      <c r="C141" s="183">
        <f>IF(D141=0,"",INDEX('Team Declaration'!$C$20:$BF$34,15,MATCH(D141,'Team Declaration'!$C$20:$BF$20,0)))</f>
      </c>
      <c r="D141" s="56"/>
      <c r="E141" s="57"/>
    </row>
    <row r="142" spans="1:5" ht="12.75">
      <c r="A142" s="109"/>
      <c r="B142" s="116">
        <f>IF(D142=0,"",INDEX('Team Declaration'!$C$22:$BE$33,MATCH(A137,'Team Declaration'!$B$22:$B$33,0),MATCH(D142,'Team Declaration'!$C$20:$BE$20,0)))</f>
      </c>
      <c r="C142" s="183">
        <f>IF(D142=0,"",INDEX('Team Declaration'!$C$20:$BF$34,15,MATCH(D142,'Team Declaration'!$C$20:$BF$20,0)))</f>
      </c>
      <c r="D142" s="56"/>
      <c r="E142" s="57"/>
    </row>
    <row r="143" spans="1:5" ht="12.75">
      <c r="A143" s="109"/>
      <c r="B143" s="116">
        <f>IF(D143=0,"",INDEX('Team Declaration'!$C$22:$BE$33,MATCH(A137,'Team Declaration'!$B$22:$B$33,0),MATCH(D143,'Team Declaration'!$C$20:$BE$20,0)))</f>
      </c>
      <c r="C143" s="183">
        <f>IF(D143=0,"",INDEX('Team Declaration'!$C$20:$BF$34,15,MATCH(D143,'Team Declaration'!$C$20:$BF$20,0)))</f>
      </c>
      <c r="D143" s="56"/>
      <c r="E143" s="57"/>
    </row>
    <row r="144" spans="1:5" ht="12.75">
      <c r="A144" s="111" t="e">
        <f>'Team Declaration'!#REF!</f>
        <v>#REF!</v>
      </c>
      <c r="B144" s="114"/>
      <c r="C144" s="114" t="s">
        <v>22</v>
      </c>
      <c r="D144" s="114"/>
      <c r="E144" s="181"/>
    </row>
    <row r="145" spans="1:10" ht="12.75">
      <c r="A145" s="109"/>
      <c r="B145" s="116" t="e">
        <f>IF(D145=0,"",INDEX('Team Declaration'!$C$22:$BE$33,MATCH(A144,'Team Declaration'!$B$22:$B$33,0),MATCH(D145,'Team Declaration'!$C$20:$BE$20,0)))</f>
        <v>#REF!</v>
      </c>
      <c r="C145" s="183" t="str">
        <f>IF(D145=0,"",INDEX('Team Declaration'!$C$20:$BF$34,15,MATCH(D145,'Team Declaration'!$C$20:$BF$20,0)))</f>
        <v>A80</v>
      </c>
      <c r="D145" s="56">
        <v>20</v>
      </c>
      <c r="E145" s="57">
        <v>33.1</v>
      </c>
      <c r="J145">
        <v>6</v>
      </c>
    </row>
    <row r="146" spans="1:7" ht="12.75">
      <c r="A146" s="109"/>
      <c r="B146" s="116" t="e">
        <f>IF(D146=0,"",INDEX('Team Declaration'!$C$22:$BE$33,MATCH(A151,'Team Declaration'!$B$22:$B$33,0),MATCH(D146,'Team Declaration'!$C$20:$BE$20,0)))</f>
        <v>#REF!</v>
      </c>
      <c r="C146" s="183" t="str">
        <f>IF(D146=0,"",INDEX('Team Declaration'!$C$20:$BF$34,15,MATCH(D146,'Team Declaration'!$C$20:$BF$20,0)))</f>
        <v>B&amp;H</v>
      </c>
      <c r="D146" s="56">
        <v>21</v>
      </c>
      <c r="E146" s="57">
        <v>35.4</v>
      </c>
      <c r="G146">
        <v>5</v>
      </c>
    </row>
    <row r="147" spans="1:8" ht="12.75">
      <c r="A147" s="109"/>
      <c r="B147" s="116" t="s">
        <v>127</v>
      </c>
      <c r="C147" s="183" t="str">
        <f>IF(D147=0,"",INDEX('Team Declaration'!$C$20:$BF$34,15,MATCH(D147,'Team Declaration'!$C$20:$BF$20,0)))</f>
        <v>ERAC</v>
      </c>
      <c r="D147" s="56">
        <v>24</v>
      </c>
      <c r="E147" s="57">
        <v>43.6</v>
      </c>
      <c r="H147">
        <v>4</v>
      </c>
    </row>
    <row r="148" spans="1:5" ht="12.75">
      <c r="A148" s="109"/>
      <c r="B148" s="116">
        <f>IF(D148=0,"",INDEX('Team Declaration'!$C$22:$BE$33,MATCH(A143,'Team Declaration'!$B$22:$B$33,0),MATCH(D148,'Team Declaration'!$C$20:$BE$20,0)))</f>
      </c>
      <c r="C148" s="183">
        <f>IF(D148=0,"",INDEX('Team Declaration'!$C$20:$BF$34,15,MATCH(D148,'Team Declaration'!$C$20:$BF$20,0)))</f>
      </c>
      <c r="D148" s="56"/>
      <c r="E148" s="57"/>
    </row>
    <row r="149" spans="1:5" ht="12.75">
      <c r="A149" s="109"/>
      <c r="B149" s="116">
        <f>IF(D149=0,"",INDEX('Team Declaration'!$C$22:$BE$33,MATCH(A143,'Team Declaration'!$B$22:$B$33,0),MATCH(D149,'Team Declaration'!$C$20:$BE$20,0)))</f>
      </c>
      <c r="C149" s="183">
        <f>IF(D149=0,"",INDEX('Team Declaration'!$C$20:$BF$34,15,MATCH(D149,'Team Declaration'!$C$20:$BF$20,0)))</f>
      </c>
      <c r="D149" s="56"/>
      <c r="E149" s="57"/>
    </row>
    <row r="150" spans="1:5" ht="12.75">
      <c r="A150" s="109"/>
      <c r="B150" s="116"/>
      <c r="C150" s="183"/>
      <c r="D150" s="56"/>
      <c r="E150" s="57"/>
    </row>
    <row r="151" spans="1:5" ht="12.75">
      <c r="A151" s="111" t="e">
        <f>'Team Declaration'!#REF!</f>
        <v>#REF!</v>
      </c>
      <c r="B151" s="114"/>
      <c r="C151" s="114" t="s">
        <v>23</v>
      </c>
      <c r="D151" s="114"/>
      <c r="E151" s="181"/>
    </row>
    <row r="152" spans="1:8" ht="12.75">
      <c r="A152" s="109"/>
      <c r="B152" s="116" t="e">
        <f>IF(D152=0,"",INDEX('Team Declaration'!$C$22:$BE$33,MATCH(A151,'Team Declaration'!$B$22:$B$33,0),MATCH(D152,'Team Declaration'!$C$20:$BE$20,0)))</f>
        <v>#REF!</v>
      </c>
      <c r="C152" s="183" t="str">
        <f>IF(D152=0,"",INDEX('Team Declaration'!$C$20:$BF$34,15,MATCH(D152,'Team Declaration'!$C$20:$BF$20,0)))</f>
        <v>ERAC</v>
      </c>
      <c r="D152" s="56">
        <v>34</v>
      </c>
      <c r="E152" s="57">
        <v>34.8</v>
      </c>
      <c r="H152">
        <v>6</v>
      </c>
    </row>
    <row r="153" spans="1:5" ht="12.75">
      <c r="A153" s="109"/>
      <c r="B153" s="116">
        <f>IF(D153=0,"",INDEX('Team Declaration'!$C$22:$BE$33,MATCH(A150,'Team Declaration'!$B$22:$B$33,0),MATCH(D153,'Team Declaration'!$C$20:$BE$20,0)))</f>
      </c>
      <c r="C153" s="183">
        <f>IF(D153=0,"",INDEX('Team Declaration'!$C$20:$BF$34,15,MATCH(D153,'Team Declaration'!$C$20:$BF$20,0)))</f>
      </c>
      <c r="D153" s="56"/>
      <c r="E153" s="57"/>
    </row>
    <row r="154" spans="1:5" ht="12.75">
      <c r="A154" s="109"/>
      <c r="B154" s="116">
        <f>IF(D154=0,"",INDEX('Team Declaration'!$C$22:$BE$33,MATCH(A151,'Team Declaration'!$B$22:$B$33,0),MATCH(D154,'Team Declaration'!$C$20:$BE$20,0)))</f>
      </c>
      <c r="C154" s="183">
        <f>IF(D154=0,"",INDEX('Team Declaration'!$C$20:$BF$34,15,MATCH(D154,'Team Declaration'!$C$20:$BF$20,0)))</f>
      </c>
      <c r="D154" s="56"/>
      <c r="E154" s="57"/>
    </row>
    <row r="155" spans="1:5" ht="12.75">
      <c r="A155" s="109"/>
      <c r="B155" s="116">
        <f>IF(D155=0,"",INDEX('Team Declaration'!$C$22:$BE$33,MATCH(A151,'Team Declaration'!$B$22:$B$33,0),MATCH(D155,'Team Declaration'!$C$20:$BE$20,0)))</f>
      </c>
      <c r="C155" s="183">
        <f>IF(D155=0,"",INDEX('Team Declaration'!$C$20:$BF$34,15,MATCH(D155,'Team Declaration'!$C$20:$BF$20,0)))</f>
      </c>
      <c r="D155" s="56"/>
      <c r="E155" s="57"/>
    </row>
    <row r="156" spans="1:5" ht="12.75">
      <c r="A156" s="109"/>
      <c r="B156" s="116">
        <f>IF(D156=0,"",INDEX('Team Declaration'!$C$22:$BE$33,MATCH(A151,'Team Declaration'!$B$22:$B$33,0),MATCH(D156,'Team Declaration'!$C$20:$BE$20,0)))</f>
      </c>
      <c r="C156" s="183">
        <f>IF(D156=0,"",INDEX('Team Declaration'!$C$20:$BF$34,15,MATCH(D156,'Team Declaration'!$C$20:$BF$20,0)))</f>
      </c>
      <c r="D156" s="56"/>
      <c r="E156" s="57"/>
    </row>
    <row r="157" spans="1:5" ht="12.75">
      <c r="A157" s="109"/>
      <c r="B157" s="116">
        <f>IF(D157=0,"",INDEX('Team Declaration'!$C$22:$BE$33,MATCH(A151,'Team Declaration'!$B$22:$B$33,0),MATCH(D157,'Team Declaration'!$C$20:$BE$20,0)))</f>
      </c>
      <c r="C157" s="183">
        <f>IF(D157=0,"",INDEX('Team Declaration'!$C$20:$BF$34,15,MATCH(D157,'Team Declaration'!$C$20:$BF$20,0)))</f>
      </c>
      <c r="D157" s="56"/>
      <c r="E157" s="57"/>
    </row>
    <row r="158" spans="1:5" ht="12.75">
      <c r="A158" s="111" t="e">
        <f>'Team Declaration'!#REF!</f>
        <v>#REF!</v>
      </c>
      <c r="B158" s="109"/>
      <c r="C158" s="109"/>
      <c r="D158" s="112"/>
      <c r="E158" s="182"/>
    </row>
    <row r="159" spans="1:5" ht="12.75">
      <c r="A159" s="109"/>
      <c r="B159" s="118" t="e">
        <f>IF($D159=0,"",INDEX('Team Declaration'!$C$22:$BF$33,MATCH(#REF!,'Team Declaration'!$B$22:$B$33,0),MATCH(LEFT($D159,1),'Team Declaration'!$C$20:$BF$20,0)))</f>
        <v>#REF!</v>
      </c>
      <c r="C159" s="119" t="e">
        <f>IF($D159=0,"",INDEX('Team Declaration'!$C$22:$BF$33,MATCH(#REF!,'Team Declaration'!$B$22:$B$33,0),MATCH(LEFT($D159,1),'Team Declaration'!$C$20:$BF$20,0)+1))</f>
        <v>#REF!</v>
      </c>
      <c r="D159" s="243" t="s">
        <v>25</v>
      </c>
      <c r="E159" s="246" t="s">
        <v>179</v>
      </c>
    </row>
    <row r="160" spans="1:5" ht="12.75">
      <c r="A160" s="109"/>
      <c r="B160" s="120" t="e">
        <f>IF($D159=0,"",INDEX('Team Declaration'!$C$22:$BF$33,MATCH(#REF!,'Team Declaration'!$B$22:$B$33,0)+1,MATCH(LEFT($D159,1),'Team Declaration'!$C$20:$BF$20,0)))</f>
        <v>#REF!</v>
      </c>
      <c r="C160" s="117" t="e">
        <f>IF($D159=0,"",INDEX('Team Declaration'!$C$22:$BF$33,MATCH(#REF!,'Team Declaration'!$B$22:$B$33,0)+1,MATCH(LEFT($D159,1),'Team Declaration'!$C$20:$BF$20,0)+1))</f>
        <v>#REF!</v>
      </c>
      <c r="D160" s="244"/>
      <c r="E160" s="247"/>
    </row>
    <row r="161" spans="1:5" ht="12.75">
      <c r="A161" s="109"/>
      <c r="B161" s="120" t="e">
        <f>IF($D159=0,"",INDEX('Team Declaration'!$C$22:$BF$33,MATCH(#REF!,'Team Declaration'!$B$22:$B$33,0)+2,MATCH(LEFT($D159,1),'Team Declaration'!$C$20:$BF$20,0)))</f>
        <v>#REF!</v>
      </c>
      <c r="C161" s="117" t="e">
        <f>IF($D159=0,"",INDEX('Team Declaration'!$C$22:$BF$33,MATCH(#REF!,'Team Declaration'!$B$22:$B$33,0)+2,MATCH(LEFT($D159,1),'Team Declaration'!$C$20:$BF$20,0)+1))</f>
        <v>#REF!</v>
      </c>
      <c r="D161" s="244"/>
      <c r="E161" s="247"/>
    </row>
    <row r="162" spans="1:7" ht="12.75">
      <c r="A162" s="109"/>
      <c r="B162" s="121" t="e">
        <f>IF($D159=0,"",INDEX('Team Declaration'!$C$22:$BF$33,MATCH(#REF!,'Team Declaration'!$B$22:$B$33,0)+3,MATCH(LEFT($D159,1),'Team Declaration'!$C$20:$BF$20,0)))</f>
        <v>#REF!</v>
      </c>
      <c r="C162" s="122" t="e">
        <f>IF($D159=0,"",INDEX('Team Declaration'!$C$22:$BF$33,MATCH(#REF!,'Team Declaration'!$B$22:$B$33,0)+3,MATCH(LEFT($D159,1),'Team Declaration'!$C$20:$BF$20,0)+1))</f>
        <v>#REF!</v>
      </c>
      <c r="D162" s="245"/>
      <c r="E162" s="248"/>
      <c r="G162">
        <v>6</v>
      </c>
    </row>
    <row r="163" spans="1:5" ht="12.75">
      <c r="A163" s="109"/>
      <c r="B163" s="118" t="e">
        <f>IF($D163=0,"",INDEX('Team Declaration'!$C$22:$BF$33,MATCH(#REF!,'Team Declaration'!$B$22:$B$33,0),MATCH(LEFT($D163,1),'Team Declaration'!$C$20:$BF$20,0)))</f>
        <v>#REF!</v>
      </c>
      <c r="C163" s="119" t="e">
        <f>IF($D163=0,"",INDEX('Team Declaration'!$C$22:$BF$33,MATCH(#REF!,'Team Declaration'!$B$22:$B$33,0),MATCH(LEFT($D163,1),'Team Declaration'!$C$20:$BF$20,0)+1))</f>
        <v>#REF!</v>
      </c>
      <c r="D163" s="243" t="s">
        <v>67</v>
      </c>
      <c r="E163" s="246" t="s">
        <v>180</v>
      </c>
    </row>
    <row r="164" spans="1:5" ht="12.75">
      <c r="A164" s="109"/>
      <c r="B164" s="120" t="e">
        <f>IF($D163=0,"",INDEX('Team Declaration'!$C$22:$BF$33,MATCH(#REF!,'Team Declaration'!$B$22:$B$33,0)+1,MATCH(LEFT($D163,1),'Team Declaration'!$C$20:$BF$20,0)))</f>
        <v>#REF!</v>
      </c>
      <c r="C164" s="117" t="e">
        <f>IF($D163=0,"",INDEX('Team Declaration'!$C$22:$BF$33,MATCH(#REF!,'Team Declaration'!$B$22:$B$33,0)+1,MATCH(LEFT($D163,1),'Team Declaration'!$C$20:$BF$20,0)+1))</f>
        <v>#REF!</v>
      </c>
      <c r="D164" s="244"/>
      <c r="E164" s="247"/>
    </row>
    <row r="165" spans="1:5" ht="12.75">
      <c r="A165" s="109"/>
      <c r="B165" s="120" t="e">
        <f>IF($D163=0,"",INDEX('Team Declaration'!$C$22:$BF$33,MATCH(#REF!,'Team Declaration'!$B$22:$B$33,0)+2,MATCH(LEFT($D163,1),'Team Declaration'!$C$20:$BF$20,0)))</f>
        <v>#REF!</v>
      </c>
      <c r="C165" s="117" t="e">
        <f>IF($D163=0,"",INDEX('Team Declaration'!$C$22:$BF$33,MATCH(#REF!,'Team Declaration'!$B$22:$B$33,0)+2,MATCH(LEFT($D163,1),'Team Declaration'!$C$20:$BF$20,0)+1))</f>
        <v>#REF!</v>
      </c>
      <c r="D165" s="244"/>
      <c r="E165" s="247"/>
    </row>
    <row r="166" spans="1:10" ht="12.75">
      <c r="A166" s="109"/>
      <c r="B166" s="121" t="e">
        <f>IF($D163=0,"",INDEX('Team Declaration'!$C$22:$BF$33,MATCH(#REF!,'Team Declaration'!$B$22:$B$33,0)+3,MATCH(LEFT($D163,1),'Team Declaration'!$C$20:$BF$20,0)))</f>
        <v>#REF!</v>
      </c>
      <c r="C166" s="122" t="e">
        <f>IF($D163=0,"",INDEX('Team Declaration'!$C$22:$BF$33,MATCH(#REF!,'Team Declaration'!$B$22:$B$33,0)+3,MATCH(LEFT($D163,1),'Team Declaration'!$C$20:$BF$20,0)+1))</f>
        <v>#REF!</v>
      </c>
      <c r="D166" s="245"/>
      <c r="E166" s="248"/>
      <c r="J166">
        <v>5</v>
      </c>
    </row>
    <row r="167" spans="1:5" ht="12.75">
      <c r="A167" s="109"/>
      <c r="B167" s="118" t="e">
        <f>IF($D167=0,"",INDEX('Team Declaration'!$C$22:$BF$33,MATCH(#REF!,'Team Declaration'!$B$22:$B$33,0),MATCH(LEFT($D167,1),'Team Declaration'!$C$20:$BF$20,0)))</f>
        <v>#REF!</v>
      </c>
      <c r="C167" s="119" t="e">
        <f>IF($D167=0,"",INDEX('Team Declaration'!$C$22:$BF$33,MATCH(#REF!,'Team Declaration'!$B$22:$B$33,0),MATCH(LEFT($D167,1),'Team Declaration'!$C$20:$BF$20,0)+1))</f>
        <v>#REF!</v>
      </c>
      <c r="D167" s="243" t="s">
        <v>29</v>
      </c>
      <c r="E167" s="246" t="s">
        <v>181</v>
      </c>
    </row>
    <row r="168" spans="1:5" ht="12.75">
      <c r="A168" s="109"/>
      <c r="B168" s="120" t="e">
        <f>IF($D167=0,"",INDEX('Team Declaration'!$C$22:$BF$33,MATCH(#REF!,'Team Declaration'!$B$22:$B$33,0)+1,MATCH(LEFT($D167,1),'Team Declaration'!$C$20:$BF$20,0)))</f>
        <v>#REF!</v>
      </c>
      <c r="C168" s="117" t="e">
        <f>IF($D167=0,"",INDEX('Team Declaration'!$C$22:$BF$33,MATCH(#REF!,'Team Declaration'!$B$22:$B$33,0)+1,MATCH(LEFT($D167,1),'Team Declaration'!$C$20:$BF$20,0)+1))</f>
        <v>#REF!</v>
      </c>
      <c r="D168" s="244"/>
      <c r="E168" s="247"/>
    </row>
    <row r="169" spans="1:5" ht="12.75">
      <c r="A169" s="109"/>
      <c r="B169" s="120" t="e">
        <f>IF($D167=0,"",INDEX('Team Declaration'!$C$22:$BF$33,MATCH(#REF!,'Team Declaration'!$B$22:$B$33,0)+2,MATCH(LEFT($D167,1),'Team Declaration'!$C$20:$BF$20,0)))</f>
        <v>#REF!</v>
      </c>
      <c r="C169" s="117" t="e">
        <f>IF($D167=0,"",INDEX('Team Declaration'!$C$22:$BF$33,MATCH(#REF!,'Team Declaration'!$B$22:$B$33,0)+2,MATCH(LEFT($D167,1),'Team Declaration'!$C$20:$BF$20,0)+1))</f>
        <v>#REF!</v>
      </c>
      <c r="D169" s="244"/>
      <c r="E169" s="247"/>
    </row>
    <row r="170" spans="1:8" ht="12.75">
      <c r="A170" s="109"/>
      <c r="B170" s="121" t="e">
        <f>IF($D167=0,"",INDEX('Team Declaration'!$C$22:$BF$33,MATCH(#REF!,'Team Declaration'!$B$22:$B$33,0)+3,MATCH(LEFT($D167,1),'Team Declaration'!$C$20:$BF$20,0)))</f>
        <v>#REF!</v>
      </c>
      <c r="C170" s="122" t="e">
        <f>IF($D167=0,"",INDEX('Team Declaration'!$C$22:$BF$33,MATCH(#REF!,'Team Declaration'!$B$22:$B$33,0)+3,MATCH(LEFT($D167,1),'Team Declaration'!$C$20:$BF$20,0)+1))</f>
        <v>#REF!</v>
      </c>
      <c r="D170" s="245"/>
      <c r="E170" s="248"/>
      <c r="H170">
        <v>4</v>
      </c>
    </row>
    <row r="171" spans="1:5" ht="12.75">
      <c r="A171" s="186"/>
      <c r="B171" s="193" t="e">
        <f>IF($D171=0,"",INDEX('Team Declaration'!$C$22:$BF$33,MATCH(#REF!,'Team Declaration'!$B$22:$B$33,0),MATCH(LEFT($D171,1),'Team Declaration'!$C$20:$BF$20,0)))</f>
        <v>#REF!</v>
      </c>
      <c r="C171" s="194" t="e">
        <f>IF($D171=0,"",INDEX('Team Declaration'!$C$22:$BF$33,MATCH(#REF!,'Team Declaration'!$B$22:$B$33,0),MATCH(LEFT($D171,1),'Team Declaration'!$C$20:$BF$20,0)+1))</f>
        <v>#REF!</v>
      </c>
      <c r="D171" s="237" t="s">
        <v>33</v>
      </c>
      <c r="E171" s="249" t="s">
        <v>182</v>
      </c>
    </row>
    <row r="172" spans="1:5" ht="12.75">
      <c r="A172" s="186"/>
      <c r="B172" s="195" t="e">
        <f>IF($D171=0,"",INDEX('Team Declaration'!$C$22:$BF$33,MATCH(#REF!,'Team Declaration'!$B$22:$B$33,0)+1,MATCH(LEFT($D171,1),'Team Declaration'!$C$20:$BF$20,0)))</f>
        <v>#REF!</v>
      </c>
      <c r="C172" s="192" t="e">
        <f>IF($D171=0,"",INDEX('Team Declaration'!$C$22:$BF$33,MATCH(#REF!,'Team Declaration'!$B$22:$B$33,0)+1,MATCH(LEFT($D171,1),'Team Declaration'!$C$20:$BF$20,0)+1))</f>
        <v>#REF!</v>
      </c>
      <c r="D172" s="238"/>
      <c r="E172" s="250"/>
    </row>
    <row r="173" spans="1:5" ht="12.75">
      <c r="A173" s="186"/>
      <c r="B173" s="195" t="e">
        <f>IF($D171=0,"",INDEX('Team Declaration'!$C$22:$BF$33,MATCH(#REF!,'Team Declaration'!$B$22:$B$33,0)+2,MATCH(LEFT($D171,1),'Team Declaration'!$C$20:$BF$20,0)))</f>
        <v>#REF!</v>
      </c>
      <c r="C173" s="192" t="e">
        <f>IF($D171=0,"",INDEX('Team Declaration'!$C$22:$BF$33,MATCH(#REF!,'Team Declaration'!$B$22:$B$33,0)+2,MATCH(LEFT($D171,1),'Team Declaration'!$C$20:$BF$20,0)+1))</f>
        <v>#REF!</v>
      </c>
      <c r="D173" s="238"/>
      <c r="E173" s="250"/>
    </row>
    <row r="174" spans="1:9" ht="12.75">
      <c r="A174" s="186"/>
      <c r="B174" s="196" t="e">
        <f>IF($D171=0,"",INDEX('Team Declaration'!$C$22:$BF$33,MATCH(#REF!,'Team Declaration'!$B$22:$B$33,0)+3,MATCH(LEFT($D171,1),'Team Declaration'!$C$20:$BF$20,0)))</f>
        <v>#REF!</v>
      </c>
      <c r="C174" s="197" t="e">
        <f>IF($D171=0,"",INDEX('Team Declaration'!$C$22:$BF$33,MATCH(#REF!,'Team Declaration'!$B$22:$B$33,0)+3,MATCH(LEFT($D171,1),'Team Declaration'!$C$20:$BF$20,0)+1))</f>
        <v>#REF!</v>
      </c>
      <c r="D174" s="239"/>
      <c r="E174" s="251"/>
      <c r="I174">
        <v>3</v>
      </c>
    </row>
    <row r="175" spans="1:5" ht="12.75">
      <c r="A175" s="186"/>
      <c r="B175" s="193">
        <f>IF($D175=0,"",INDEX('Team Declaration'!$C$22:$BF$33,MATCH(#REF!,'Team Declaration'!$B$22:$B$33,0),MATCH(LEFT($D175,1),'Team Declaration'!$C$20:$BF$20,0)))</f>
      </c>
      <c r="C175" s="194">
        <f>IF($D175=0,"",INDEX('Team Declaration'!$C$22:$BF$33,MATCH(#REF!,'Team Declaration'!$B$22:$B$33,0),MATCH(LEFT($D175,1),'Team Declaration'!$C$20:$BF$20,0)+1))</f>
      </c>
      <c r="D175" s="237"/>
      <c r="E175" s="240"/>
    </row>
    <row r="176" spans="1:5" ht="12.75">
      <c r="A176" s="186"/>
      <c r="B176" s="195">
        <f>IF($D175=0,"",INDEX('Team Declaration'!$C$22:$BF$33,MATCH(#REF!,'Team Declaration'!$B$22:$B$33,0)+1,MATCH(LEFT($D175,1),'Team Declaration'!$C$20:$BF$20,0)))</f>
      </c>
      <c r="C176" s="192">
        <f>IF($D175=0,"",INDEX('Team Declaration'!$C$22:$BF$33,MATCH(#REF!,'Team Declaration'!$B$22:$B$33,0)+1,MATCH(LEFT($D175,1),'Team Declaration'!$C$20:$BF$20,0)+1))</f>
      </c>
      <c r="D176" s="238"/>
      <c r="E176" s="241"/>
    </row>
    <row r="177" spans="1:5" ht="12.75">
      <c r="A177" s="186"/>
      <c r="B177" s="195">
        <f>IF($D175=0,"",INDEX('Team Declaration'!$C$22:$BF$33,MATCH(#REF!,'Team Declaration'!$B$22:$B$33,0)+2,MATCH(LEFT($D175,1),'Team Declaration'!$C$20:$BF$20,0)))</f>
      </c>
      <c r="C177" s="192">
        <f>IF($D175=0,"",INDEX('Team Declaration'!$C$22:$BF$33,MATCH(#REF!,'Team Declaration'!$B$22:$B$33,0)+2,MATCH(LEFT($D175,1),'Team Declaration'!$C$20:$BF$20,0)+1))</f>
      </c>
      <c r="D177" s="238"/>
      <c r="E177" s="241"/>
    </row>
    <row r="178" spans="1:5" ht="12.75">
      <c r="A178" s="186"/>
      <c r="B178" s="196">
        <f>IF($D175=0,"",INDEX('Team Declaration'!$C$22:$BF$33,MATCH(#REF!,'Team Declaration'!$B$22:$B$33,0)+3,MATCH(LEFT($D175,1),'Team Declaration'!$C$20:$BF$20,0)))</f>
      </c>
      <c r="C178" s="197">
        <f>IF($D175=0,"",INDEX('Team Declaration'!$C$22:$BF$33,MATCH(#REF!,'Team Declaration'!$B$22:$B$33,0)+3,MATCH(LEFT($D175,1),'Team Declaration'!$C$20:$BF$20,0)+1))</f>
      </c>
      <c r="D178" s="239"/>
      <c r="E178" s="242"/>
    </row>
    <row r="179" spans="1:5" ht="12.75">
      <c r="A179" s="186"/>
      <c r="B179" s="193">
        <f>IF($D179=0,"",INDEX('Team Declaration'!$C$22:$BF$33,MATCH(#REF!,'Team Declaration'!$B$22:$B$33,0),MATCH(LEFT($D179,1),'Team Declaration'!$C$20:$BF$20,0)))</f>
      </c>
      <c r="C179" s="194">
        <f>IF($D179=0,"",INDEX('Team Declaration'!$C$22:$BF$33,MATCH(#REF!,'Team Declaration'!$B$22:$B$33,0),MATCH(LEFT($D179,1),'Team Declaration'!$C$20:$BF$20,0)+1))</f>
      </c>
      <c r="D179" s="237"/>
      <c r="E179" s="240"/>
    </row>
    <row r="180" spans="1:5" ht="12.75">
      <c r="A180" s="186"/>
      <c r="B180" s="195">
        <f>IF($D179=0,"",INDEX('Team Declaration'!$C$22:$BF$33,MATCH(#REF!,'Team Declaration'!$B$22:$B$33,0)+1,MATCH(LEFT($D179,1),'Team Declaration'!$C$20:$BF$20,0)))</f>
      </c>
      <c r="C180" s="192">
        <f>IF($D179=0,"",INDEX('Team Declaration'!$C$22:$BF$33,MATCH(#REF!,'Team Declaration'!$B$22:$B$33,0)+1,MATCH(LEFT($D179,1),'Team Declaration'!$C$20:$BF$20,0)+1))</f>
      </c>
      <c r="D180" s="238"/>
      <c r="E180" s="241"/>
    </row>
    <row r="181" spans="1:5" ht="12.75">
      <c r="A181" s="186"/>
      <c r="B181" s="195">
        <f>IF($D179=0,"",INDEX('Team Declaration'!$C$22:$BF$33,MATCH(#REF!,'Team Declaration'!$B$22:$B$33,0)+2,MATCH(LEFT($D179,1),'Team Declaration'!$C$20:$BF$20,0)))</f>
      </c>
      <c r="C181" s="192">
        <f>IF($D179=0,"",INDEX('Team Declaration'!$C$22:$BF$33,MATCH(#REF!,'Team Declaration'!$B$22:$B$33,0)+2,MATCH(LEFT($D179,1),'Team Declaration'!$C$20:$BF$20,0)+1))</f>
      </c>
      <c r="D181" s="238"/>
      <c r="E181" s="241"/>
    </row>
    <row r="182" spans="1:5" ht="12.75">
      <c r="A182" s="186"/>
      <c r="B182" s="196">
        <f>IF($D179=0,"",INDEX('Team Declaration'!$C$22:$BF$33,MATCH(#REF!,'Team Declaration'!$B$22:$B$33,0)+3,MATCH(LEFT($D179,1),'Team Declaration'!$C$20:$BF$20,0)))</f>
      </c>
      <c r="C182" s="197">
        <f>IF($D179=0,"",INDEX('Team Declaration'!$C$22:$BF$33,MATCH(#REF!,'Team Declaration'!$B$22:$B$33,0)+3,MATCH(LEFT($D179,1),'Team Declaration'!$C$20:$BF$20,0)+1))</f>
      </c>
      <c r="D182" s="239"/>
      <c r="E182" s="242"/>
    </row>
    <row r="183" spans="1:14" ht="12.75">
      <c r="A183" s="109"/>
      <c r="B183" s="113"/>
      <c r="C183" s="113"/>
      <c r="D183" s="109"/>
      <c r="E183" s="109"/>
      <c r="G183">
        <f>SUM(G3:G182)</f>
        <v>116</v>
      </c>
      <c r="H183">
        <f>SUM(H3:H182)</f>
        <v>72</v>
      </c>
      <c r="I183">
        <f>SUM(I3:I182)</f>
        <v>66</v>
      </c>
      <c r="J183">
        <f>SUM(J3:J182)</f>
        <v>40</v>
      </c>
      <c r="M183" t="s">
        <v>216</v>
      </c>
      <c r="N183">
        <v>116</v>
      </c>
    </row>
    <row r="184" spans="1:14" ht="12.75">
      <c r="A184" s="109"/>
      <c r="B184" s="113"/>
      <c r="C184" s="113"/>
      <c r="D184" s="109"/>
      <c r="E184" s="109"/>
      <c r="M184" t="s">
        <v>45</v>
      </c>
      <c r="N184">
        <v>72</v>
      </c>
    </row>
    <row r="185" spans="1:14" ht="12.75">
      <c r="A185" s="198" t="s">
        <v>50</v>
      </c>
      <c r="B185" s="113"/>
      <c r="C185" s="113"/>
      <c r="D185" s="199" t="s">
        <v>65</v>
      </c>
      <c r="E185" s="200" t="s">
        <v>66</v>
      </c>
      <c r="M185" t="s">
        <v>217</v>
      </c>
      <c r="N185">
        <v>66</v>
      </c>
    </row>
    <row r="186" spans="1:14" ht="12.75">
      <c r="A186" s="117"/>
      <c r="B186" s="113"/>
      <c r="C186" s="113" t="e">
        <f>IF(SUM(#REF!)=0,"",IF(D186="","",INDEX('Team Declaration'!$G$35:$G$41,MATCH($D186,'Team Declaration'!$J$35:$J$41,0))))</f>
        <v>#REF!</v>
      </c>
      <c r="D186" s="114" t="e">
        <f>IF(COUNTIF(#REF!,"&gt;0.5")&gt;0,1,"")</f>
        <v>#REF!</v>
      </c>
      <c r="E186" s="112" t="e">
        <f>IF(SUM(#REF!)=0,"",IF(D186="","",INDEX('Team Declaration'!$I$35:$I$41,MATCH($D186,'Team Declaration'!$J$35:$J$41,0))))</f>
        <v>#REF!</v>
      </c>
      <c r="M186" t="s">
        <v>42</v>
      </c>
      <c r="N186">
        <v>40</v>
      </c>
    </row>
    <row r="187" spans="1:5" ht="12.75">
      <c r="A187" s="117"/>
      <c r="B187" s="113"/>
      <c r="C187" s="113" t="e">
        <f>IF(SUM(#REF!)=0,"",IF(D186="","",INDEX('Team Declaration'!$G$35:$G$41,MATCH($D186,'Team Declaration'!$J$35:$J$41,0))))</f>
        <v>#REF!</v>
      </c>
      <c r="D187" s="114" t="e">
        <f>IF(COUNTIF(#REF!,"&gt;0.5")&gt;2,2,"")</f>
        <v>#REF!</v>
      </c>
      <c r="E187" s="112" t="e">
        <f>IF(SUM(#REF!)=0,"",IF(D186="","",INDEX('Team Declaration'!$I$35:$I$41,MATCH($D186,'Team Declaration'!$J$35:$J$41,0))))</f>
        <v>#REF!</v>
      </c>
    </row>
    <row r="188" spans="1:5" ht="12.75">
      <c r="A188" s="117"/>
      <c r="B188" s="113"/>
      <c r="C188" s="113" t="e">
        <f>IF(SUM(#REF!)=0,"",IF(D188="","",INDEX('Team Declaration'!$G$35:$G$41,MATCH($D188,'Team Declaration'!$J$35:$J$41,0))))</f>
        <v>#REF!</v>
      </c>
      <c r="D188" s="114" t="e">
        <f>IF(COUNTIF(#REF!,"&gt;0.5")&gt;2,3,"")</f>
        <v>#REF!</v>
      </c>
      <c r="E188" s="112" t="e">
        <f>IF(SUM(#REF!)=0,"",IF(D188="","",INDEX('Team Declaration'!$I$35:$I$41,MATCH($D188,'Team Declaration'!$J$35:$J$41,0))))</f>
        <v>#REF!</v>
      </c>
    </row>
    <row r="189" spans="1:5" ht="12.75">
      <c r="A189" s="117"/>
      <c r="B189" s="113"/>
      <c r="C189" s="113" t="e">
        <f>IF(SUM(#REF!)=0,"",IF(D189="","",INDEX('Team Declaration'!$G$35:$G$41,MATCH($D189,'Team Declaration'!$J$35:$J$41,0))))</f>
        <v>#REF!</v>
      </c>
      <c r="D189" s="114" t="e">
        <f>IF(COUNTIF(#REF!,"&gt;0.5")&gt;3,4,"")</f>
        <v>#REF!</v>
      </c>
      <c r="E189" s="112" t="e">
        <f>IF(SUM(#REF!)=0,"",IF(D189="","",INDEX('Team Declaration'!$I$35:$I$41,MATCH($D189,'Team Declaration'!$J$35:$J$41,0))))</f>
        <v>#REF!</v>
      </c>
    </row>
    <row r="190" spans="1:5" ht="12.75">
      <c r="A190" s="117"/>
      <c r="B190" s="113"/>
      <c r="C190" s="113" t="e">
        <f>IF(SUM(#REF!)=0,"",IF(D190="","",INDEX('Team Declaration'!$G$35:$G$41,MATCH($D190,'Team Declaration'!$J$35:$J$41,0))))</f>
        <v>#REF!</v>
      </c>
      <c r="D190" s="114" t="e">
        <f>IF(COUNTIF(#REF!,"&gt;0.5")&gt;4,5,"")</f>
        <v>#REF!</v>
      </c>
      <c r="E190" s="112" t="e">
        <f>IF(SUM(#REF!)=0,"",IF(D190="","",INDEX('Team Declaration'!$I$35:$I$41,MATCH($D190,'Team Declaration'!$J$35:$J$41,0))))</f>
        <v>#REF!</v>
      </c>
    </row>
    <row r="191" spans="1:5" ht="12.75">
      <c r="A191" s="123"/>
      <c r="B191" s="113"/>
      <c r="C191" s="113" t="e">
        <f>IF(SUM(#REF!)=0,"",IF(D191="","",INDEX('Team Declaration'!$G$35:$G$41,MATCH($D191,'Team Declaration'!$J$35:$J$41,0))))</f>
        <v>#REF!</v>
      </c>
      <c r="D191" s="114" t="e">
        <f>IF(COUNTIF(#REF!,"&gt;0.5")&gt;5,6,"")</f>
        <v>#REF!</v>
      </c>
      <c r="E191" s="112" t="e">
        <f>IF(SUM(#REF!)=0,"",IF(D191="","",INDEX('Team Declaration'!$I$35:$I$41,MATCH($D191,'Team Declaration'!$J$35:$J$41,0))))</f>
        <v>#REF!</v>
      </c>
    </row>
    <row r="192" spans="1:5" ht="12.75">
      <c r="A192" s="123"/>
      <c r="B192" s="113"/>
      <c r="C192" s="113" t="e">
        <f>IF(SUM(#REF!)=0,"",IF(D192="","",INDEX('Team Declaration'!$G$35:$G$41,MATCH($D192,'Team Declaration'!$J$35:$J$41,0))))</f>
        <v>#REF!</v>
      </c>
      <c r="D192" s="114" t="e">
        <f>IF(COUNTIF(#REF!,"&gt;0.5")&gt;6,7,"")</f>
        <v>#REF!</v>
      </c>
      <c r="E192" s="112" t="e">
        <f>IF(SUM(#REF!)=0,"",IF(D192="","",INDEX('Team Declaration'!$I$35:$I$41,MATCH($D192,'Team Declaration'!$J$35:$J$41,0))))</f>
        <v>#REF!</v>
      </c>
    </row>
  </sheetData>
  <sheetProtection/>
  <mergeCells count="12">
    <mergeCell ref="D171:D174"/>
    <mergeCell ref="D175:D178"/>
    <mergeCell ref="D179:D182"/>
    <mergeCell ref="D159:D162"/>
    <mergeCell ref="D163:D166"/>
    <mergeCell ref="D167:D170"/>
    <mergeCell ref="E159:E162"/>
    <mergeCell ref="E163:E166"/>
    <mergeCell ref="E167:E170"/>
    <mergeCell ref="E171:E174"/>
    <mergeCell ref="E175:E178"/>
    <mergeCell ref="E179:E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&amp; Gloria</dc:creator>
  <cp:keywords/>
  <dc:description/>
  <cp:lastModifiedBy>Fat Face</cp:lastModifiedBy>
  <cp:lastPrinted>2015-05-14T15:07:47Z</cp:lastPrinted>
  <dcterms:created xsi:type="dcterms:W3CDTF">2011-04-16T21:49:10Z</dcterms:created>
  <dcterms:modified xsi:type="dcterms:W3CDTF">2015-07-14T20:00:20Z</dcterms:modified>
  <cp:category/>
  <cp:version/>
  <cp:contentType/>
  <cp:contentStatus/>
</cp:coreProperties>
</file>